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omments3.xml" ContentType="application/vnd.openxmlformats-officedocument.spreadsheetml.comments+xml"/>
  <Override PartName="/xl/comments4.xml" ContentType="application/vnd.openxmlformats-officedocument.spreadsheetml.comments+xml"/>
  <Override PartName="/xl/drawings/drawing2.xml" ContentType="application/vnd.openxmlformats-officedocument.drawing+xml"/>
  <Override PartName="/xl/comments5.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ate1904="1"/>
  <bookViews>
    <workbookView xWindow="-600" yWindow="-135" windowWidth="20730" windowHeight="9960" tabRatio="808" activeTab="4"/>
  </bookViews>
  <sheets>
    <sheet name="説明書" sheetId="59" r:id="rId1"/>
    <sheet name="賞与" sheetId="62" r:id="rId2"/>
    <sheet name="社員明細書" sheetId="58" r:id="rId3"/>
    <sheet name="時給支払明細書" sheetId="3" r:id="rId4"/>
    <sheet name="☆start" sheetId="61" r:id="rId5"/>
    <sheet name="集計表" sheetId="60" r:id="rId6"/>
    <sheet name="時給社員A" sheetId="16" r:id="rId7"/>
    <sheet name="時給社員B" sheetId="32" r:id="rId8"/>
  </sheets>
  <calcPr calcId="145621" fullPrecision="0"/>
</workbook>
</file>

<file path=xl/calcChain.xml><?xml version="1.0" encoding="utf-8"?>
<calcChain xmlns="http://schemas.openxmlformats.org/spreadsheetml/2006/main">
  <c r="AM353" i="59" l="1"/>
  <c r="AN353" i="59" s="1"/>
  <c r="AM352" i="59"/>
  <c r="AN352" i="59" s="1"/>
  <c r="AM351" i="59"/>
  <c r="AN351" i="59" s="1"/>
  <c r="AM350" i="59"/>
  <c r="AN350" i="59" s="1"/>
  <c r="AM349" i="59"/>
  <c r="AN349" i="59" s="1"/>
  <c r="AM348" i="59"/>
  <c r="AN348" i="59" s="1"/>
  <c r="AM347" i="59"/>
  <c r="AN347" i="59" s="1"/>
  <c r="AM346" i="59"/>
  <c r="AN346" i="59" s="1"/>
  <c r="AM345" i="59"/>
  <c r="AN345" i="59" s="1"/>
  <c r="AM344" i="59"/>
  <c r="AN344" i="59" s="1"/>
  <c r="AM343" i="59"/>
  <c r="AN343" i="59" s="1"/>
  <c r="AM342" i="59"/>
  <c r="AN342" i="59" s="1"/>
  <c r="AM341" i="59"/>
  <c r="AN341" i="59" s="1"/>
  <c r="AM340" i="59"/>
  <c r="AN340" i="59" s="1"/>
  <c r="AM339" i="59"/>
  <c r="AN339" i="59" s="1"/>
  <c r="AM338" i="59"/>
  <c r="AN338" i="59" s="1"/>
  <c r="AM337" i="59"/>
  <c r="AN337" i="59" s="1"/>
  <c r="AM336" i="59"/>
  <c r="AN336" i="59" s="1"/>
  <c r="AM335" i="59"/>
  <c r="AN335" i="59" s="1"/>
  <c r="AM334" i="59"/>
  <c r="AN334" i="59" s="1"/>
  <c r="AM333" i="59"/>
  <c r="AN333" i="59" s="1"/>
  <c r="AM332" i="59"/>
  <c r="AN332" i="59" s="1"/>
  <c r="AM331" i="59"/>
  <c r="AN331" i="59" s="1"/>
  <c r="AM330" i="59"/>
  <c r="AN330" i="59" s="1"/>
  <c r="AM329" i="59"/>
  <c r="AN329" i="59" s="1"/>
  <c r="AM328" i="59"/>
  <c r="AN328" i="59" s="1"/>
  <c r="AM327" i="59"/>
  <c r="AN327" i="59" s="1"/>
  <c r="AM326" i="59"/>
  <c r="AN326" i="59" s="1"/>
  <c r="AM325" i="59"/>
  <c r="AN325" i="59" s="1"/>
  <c r="AM324" i="59"/>
  <c r="AN324" i="59" s="1"/>
  <c r="AM323" i="59"/>
  <c r="AN323" i="59" s="1"/>
  <c r="AM322" i="59"/>
  <c r="AN322" i="59" s="1"/>
  <c r="AM321" i="59"/>
  <c r="AN321" i="59" s="1"/>
  <c r="AM320" i="59"/>
  <c r="AN320" i="59" s="1"/>
  <c r="AM319" i="59"/>
  <c r="AN319" i="59" s="1"/>
  <c r="AM318" i="59"/>
  <c r="AN318" i="59" s="1"/>
  <c r="AM317" i="59"/>
  <c r="AN317" i="59" s="1"/>
  <c r="AM316" i="59"/>
  <c r="AN316" i="59" s="1"/>
  <c r="AM315" i="59"/>
  <c r="AN315" i="59" s="1"/>
  <c r="AM314" i="59"/>
  <c r="AN314" i="59" s="1"/>
  <c r="AM313" i="59"/>
  <c r="AN313" i="59" s="1"/>
  <c r="AM312" i="59"/>
  <c r="AN312" i="59" s="1"/>
  <c r="AM311" i="59"/>
  <c r="AN311" i="59" s="1"/>
  <c r="AM310" i="59"/>
  <c r="AN310" i="59" s="1"/>
  <c r="AM309" i="59"/>
  <c r="AN309" i="59" s="1"/>
  <c r="AM308" i="59"/>
  <c r="AN308" i="59" s="1"/>
  <c r="AM307" i="59"/>
  <c r="AN307" i="59" s="1"/>
  <c r="AM306" i="59"/>
  <c r="AN306" i="59" s="1"/>
  <c r="AM305" i="59"/>
  <c r="AN305" i="59" s="1"/>
  <c r="AM304" i="59"/>
  <c r="AN304" i="59" s="1"/>
  <c r="AM303" i="59"/>
  <c r="AN303" i="59" s="1"/>
  <c r="AM302" i="59"/>
  <c r="AN302" i="59" s="1"/>
  <c r="AM301" i="59"/>
  <c r="AN301" i="59" s="1"/>
  <c r="AM300" i="59"/>
  <c r="AN300" i="59" s="1"/>
  <c r="AM299" i="59"/>
  <c r="AN299" i="59" s="1"/>
  <c r="AM298" i="59"/>
  <c r="AN298" i="59" s="1"/>
  <c r="AM297" i="59"/>
  <c r="AN297" i="59" s="1"/>
  <c r="AM296" i="59"/>
  <c r="AN296" i="59" s="1"/>
  <c r="AM295" i="59"/>
  <c r="AN295" i="59" s="1"/>
  <c r="AM294" i="59"/>
  <c r="AN294" i="59" s="1"/>
  <c r="AM293" i="59"/>
  <c r="AN293" i="59" s="1"/>
  <c r="AM292" i="59"/>
  <c r="AN292" i="59" s="1"/>
  <c r="AM291" i="59"/>
  <c r="AN291" i="59" s="1"/>
  <c r="AM290" i="59"/>
  <c r="AN290" i="59" s="1"/>
  <c r="AM289" i="59"/>
  <c r="AN289" i="59" s="1"/>
  <c r="AM288" i="59"/>
  <c r="AN288" i="59" s="1"/>
  <c r="AM287" i="59"/>
  <c r="AN287" i="59" s="1"/>
  <c r="AM286" i="59"/>
  <c r="AN286" i="59" s="1"/>
  <c r="AM285" i="59"/>
  <c r="AN285" i="59" s="1"/>
  <c r="AM284" i="59"/>
  <c r="AN284" i="59" s="1"/>
  <c r="AM283" i="59"/>
  <c r="AN283" i="59" s="1"/>
  <c r="AM282" i="59"/>
  <c r="AN282" i="59" s="1"/>
  <c r="AM281" i="59"/>
  <c r="AN281" i="59" s="1"/>
  <c r="AM280" i="59"/>
  <c r="AN280" i="59" s="1"/>
  <c r="AM279" i="59"/>
  <c r="AN279" i="59" s="1"/>
  <c r="AM278" i="59"/>
  <c r="AN278" i="59" s="1"/>
  <c r="AM277" i="59"/>
  <c r="AN277" i="59" s="1"/>
  <c r="AM276" i="59"/>
  <c r="AN276" i="59" s="1"/>
  <c r="AM275" i="59"/>
  <c r="AN275" i="59" s="1"/>
  <c r="AM274" i="59"/>
  <c r="AN274" i="59" s="1"/>
  <c r="AM273" i="59"/>
  <c r="AN273" i="59" s="1"/>
  <c r="AM272" i="59"/>
  <c r="AN272" i="59" s="1"/>
  <c r="AM271" i="59"/>
  <c r="AN271" i="59" s="1"/>
  <c r="AM270" i="59"/>
  <c r="AN270" i="59" s="1"/>
  <c r="AM269" i="59"/>
  <c r="AN269" i="59" s="1"/>
  <c r="AM268" i="59"/>
  <c r="AN268" i="59" s="1"/>
  <c r="AM267" i="59"/>
  <c r="AN267" i="59" s="1"/>
  <c r="AM266" i="59"/>
  <c r="AN266" i="59" s="1"/>
  <c r="AM265" i="59"/>
  <c r="AN265" i="59" s="1"/>
  <c r="AM264" i="59"/>
  <c r="AN264" i="59" s="1"/>
  <c r="AM263" i="59"/>
  <c r="AN263" i="59" s="1"/>
  <c r="AM262" i="59"/>
  <c r="AN262" i="59" s="1"/>
  <c r="AM261" i="59"/>
  <c r="AN261" i="59" s="1"/>
  <c r="AM260" i="59"/>
  <c r="AN260" i="59" s="1"/>
  <c r="AM259" i="59"/>
  <c r="AN259" i="59" s="1"/>
  <c r="AM258" i="59"/>
  <c r="AN258" i="59" s="1"/>
  <c r="AM257" i="59"/>
  <c r="AN257" i="59" s="1"/>
  <c r="AM256" i="59"/>
  <c r="AN256" i="59" s="1"/>
  <c r="AM255" i="59"/>
  <c r="AN255" i="59" s="1"/>
  <c r="AM254" i="59"/>
  <c r="AN254" i="59" s="1"/>
  <c r="AM253" i="59"/>
  <c r="AN253" i="59" s="1"/>
  <c r="AM252" i="59"/>
  <c r="AN252" i="59" s="1"/>
  <c r="AM251" i="59"/>
  <c r="AN251" i="59" s="1"/>
  <c r="AM250" i="59"/>
  <c r="AN250" i="59" s="1"/>
  <c r="AM249" i="59"/>
  <c r="AN249" i="59" s="1"/>
  <c r="AM248" i="59"/>
  <c r="AN248" i="59" s="1"/>
  <c r="AM247" i="59"/>
  <c r="AN247" i="59" s="1"/>
  <c r="AM246" i="59"/>
  <c r="AN246" i="59" s="1"/>
  <c r="AM245" i="59"/>
  <c r="AN245" i="59" s="1"/>
  <c r="AM244" i="59"/>
  <c r="AN244" i="59" s="1"/>
  <c r="AM243" i="59"/>
  <c r="AN243" i="59" s="1"/>
  <c r="AM242" i="59"/>
  <c r="AN242" i="59" s="1"/>
  <c r="AM241" i="59"/>
  <c r="AN241" i="59" s="1"/>
  <c r="AM240" i="59"/>
  <c r="AN240" i="59" s="1"/>
  <c r="AM239" i="59"/>
  <c r="AN239" i="59" s="1"/>
  <c r="AM238" i="59"/>
  <c r="AN238" i="59" s="1"/>
  <c r="AM237" i="59"/>
  <c r="AN237" i="59" s="1"/>
  <c r="AM236" i="59"/>
  <c r="AN236" i="59" s="1"/>
  <c r="AM235" i="59"/>
  <c r="AN235" i="59" s="1"/>
  <c r="AM234" i="59"/>
  <c r="AN234" i="59" s="1"/>
  <c r="AM233" i="59"/>
  <c r="AN233" i="59" s="1"/>
  <c r="AM232" i="59"/>
  <c r="AN232" i="59" s="1"/>
  <c r="AM231" i="59"/>
  <c r="AN231" i="59" s="1"/>
  <c r="AM230" i="59"/>
  <c r="AN230" i="59" s="1"/>
  <c r="AM229" i="59"/>
  <c r="AN229" i="59" s="1"/>
  <c r="AM228" i="59"/>
  <c r="AN228" i="59" s="1"/>
  <c r="AM227" i="59"/>
  <c r="AN227" i="59" s="1"/>
  <c r="AM226" i="59"/>
  <c r="AN226" i="59" s="1"/>
  <c r="AM225" i="59"/>
  <c r="AN225" i="59" s="1"/>
  <c r="AM224" i="59"/>
  <c r="AN224" i="59" s="1"/>
  <c r="AM223" i="59"/>
  <c r="AN223" i="59" s="1"/>
  <c r="AM222" i="59"/>
  <c r="AN222" i="59" s="1"/>
  <c r="AM221" i="59"/>
  <c r="AN221" i="59" s="1"/>
  <c r="AM220" i="59"/>
  <c r="AN220" i="59" s="1"/>
  <c r="AM219" i="59"/>
  <c r="AN219" i="59" s="1"/>
  <c r="AM218" i="59"/>
  <c r="AN218" i="59" s="1"/>
  <c r="AM217" i="59"/>
  <c r="AN217" i="59" s="1"/>
  <c r="AM216" i="59"/>
  <c r="AN216" i="59" s="1"/>
  <c r="AM215" i="59"/>
  <c r="AN215" i="59" s="1"/>
  <c r="AM214" i="59"/>
  <c r="AN214" i="59" s="1"/>
  <c r="AM213" i="59"/>
  <c r="AN213" i="59" s="1"/>
  <c r="AM212" i="59"/>
  <c r="AN212" i="59" s="1"/>
  <c r="AM211" i="59"/>
  <c r="AN211" i="59" s="1"/>
  <c r="AM210" i="59"/>
  <c r="AN210" i="59" s="1"/>
  <c r="AM209" i="59"/>
  <c r="AN209" i="59" s="1"/>
  <c r="AM208" i="59"/>
  <c r="AN208" i="59" s="1"/>
  <c r="AM207" i="59"/>
  <c r="AN207" i="59" s="1"/>
  <c r="AM206" i="59"/>
  <c r="AN206" i="59" s="1"/>
  <c r="AM205" i="59"/>
  <c r="AN205" i="59" s="1"/>
  <c r="AM204" i="59"/>
  <c r="AN204" i="59" s="1"/>
  <c r="AM203" i="59"/>
  <c r="AN203" i="59" s="1"/>
  <c r="AM202" i="59"/>
  <c r="AN202" i="59" s="1"/>
  <c r="AM201" i="59"/>
  <c r="AN201" i="59" s="1"/>
  <c r="AM200" i="59"/>
  <c r="AN200" i="59" s="1"/>
  <c r="AM199" i="59"/>
  <c r="AN199" i="59" s="1"/>
  <c r="AM198" i="59"/>
  <c r="AN198" i="59" s="1"/>
  <c r="AM197" i="59"/>
  <c r="AN197" i="59" s="1"/>
  <c r="AM196" i="59"/>
  <c r="AN196" i="59" s="1"/>
  <c r="AM195" i="59"/>
  <c r="AN195" i="59" s="1"/>
  <c r="AM194" i="59"/>
  <c r="AN194" i="59" s="1"/>
  <c r="AM193" i="59"/>
  <c r="AN193" i="59" s="1"/>
  <c r="AM192" i="59"/>
  <c r="AN192" i="59" s="1"/>
  <c r="AM191" i="59"/>
  <c r="AN191" i="59" s="1"/>
  <c r="AM190" i="59"/>
  <c r="AN190" i="59" s="1"/>
  <c r="AM189" i="59"/>
  <c r="AN189" i="59" s="1"/>
  <c r="AM188" i="59"/>
  <c r="AN188" i="59" s="1"/>
  <c r="AM187" i="59"/>
  <c r="AN187" i="59" s="1"/>
  <c r="AM186" i="59"/>
  <c r="AN186" i="59" s="1"/>
  <c r="AM185" i="59"/>
  <c r="AN185" i="59" s="1"/>
  <c r="AM184" i="59"/>
  <c r="AN184" i="59" s="1"/>
  <c r="AN183" i="59"/>
  <c r="AM183" i="59"/>
  <c r="AN182" i="59"/>
  <c r="AM182" i="59"/>
  <c r="AN181" i="59"/>
  <c r="AM181" i="59"/>
  <c r="AN180" i="59"/>
  <c r="AM180" i="59"/>
  <c r="AN179" i="59"/>
  <c r="AM179" i="59"/>
  <c r="AN178" i="59"/>
  <c r="AM178" i="59"/>
  <c r="AN177" i="59"/>
  <c r="AM177" i="59"/>
  <c r="AN176" i="59"/>
  <c r="AM176" i="59"/>
  <c r="AN175" i="59"/>
  <c r="AM175" i="59"/>
  <c r="AN174" i="59"/>
  <c r="AM174" i="59"/>
  <c r="AN173" i="59"/>
  <c r="AM173" i="59"/>
  <c r="AN172" i="59"/>
  <c r="AM172" i="59"/>
  <c r="AN171" i="59"/>
  <c r="AM171" i="59"/>
  <c r="AN170" i="59"/>
  <c r="AM170" i="59"/>
  <c r="AN169" i="59"/>
  <c r="AM169" i="59"/>
  <c r="AN168" i="59"/>
  <c r="AM168" i="59"/>
  <c r="AN167" i="59"/>
  <c r="AM167" i="59"/>
  <c r="AN166" i="59"/>
  <c r="AM166" i="59"/>
  <c r="AN165" i="59"/>
  <c r="AM165" i="59"/>
  <c r="AN164" i="59"/>
  <c r="AM164" i="59"/>
  <c r="AN163" i="59"/>
  <c r="AM163" i="59"/>
  <c r="AN162" i="59"/>
  <c r="AM162" i="59"/>
  <c r="AN161" i="59"/>
  <c r="AM161" i="59"/>
  <c r="AN160" i="59"/>
  <c r="AM160" i="59"/>
  <c r="AN159" i="59"/>
  <c r="AM159" i="59"/>
  <c r="AN158" i="59"/>
  <c r="AM158" i="59"/>
  <c r="AN157" i="59"/>
  <c r="AM157" i="59"/>
  <c r="AN156" i="59"/>
  <c r="AM156" i="59"/>
  <c r="AN155" i="59"/>
  <c r="AM155" i="59"/>
  <c r="AN154" i="59"/>
  <c r="AM154" i="59"/>
  <c r="AN153" i="59"/>
  <c r="AM153" i="59"/>
  <c r="AN152" i="59"/>
  <c r="AM152" i="59"/>
  <c r="AN151" i="59"/>
  <c r="AM151" i="59"/>
  <c r="AN150" i="59"/>
  <c r="AM150" i="59"/>
  <c r="AN149" i="59"/>
  <c r="AM149" i="59"/>
  <c r="AN148" i="59"/>
  <c r="AM148" i="59"/>
  <c r="AN147" i="59"/>
  <c r="AM147" i="59"/>
  <c r="AN146" i="59"/>
  <c r="AM146" i="59"/>
  <c r="AN145" i="59"/>
  <c r="AM145" i="59"/>
  <c r="AN144" i="59"/>
  <c r="AM144" i="59"/>
  <c r="AM143" i="59"/>
  <c r="AN143" i="59" s="1"/>
  <c r="AN142" i="59"/>
  <c r="AM142" i="59"/>
  <c r="AN141" i="59"/>
  <c r="AM141" i="59"/>
  <c r="AN140" i="59"/>
  <c r="AM140" i="59"/>
  <c r="AN139" i="59"/>
  <c r="AM139" i="59"/>
  <c r="AN138" i="59"/>
  <c r="AM138" i="59"/>
  <c r="AN137" i="59"/>
  <c r="AM137" i="59"/>
  <c r="AN136" i="59"/>
  <c r="AM136" i="59"/>
  <c r="AN135" i="59"/>
  <c r="AM135" i="59"/>
  <c r="AN134" i="59"/>
  <c r="AM134" i="59"/>
  <c r="AN133" i="59"/>
  <c r="AM133" i="59"/>
  <c r="AN132" i="59"/>
  <c r="AM132" i="59"/>
  <c r="AN131" i="59"/>
  <c r="AM131" i="59"/>
  <c r="AN130" i="59"/>
  <c r="AM130" i="59"/>
  <c r="AN129" i="59"/>
  <c r="AM129" i="59"/>
  <c r="AN128" i="59"/>
  <c r="AM128" i="59"/>
  <c r="AN127" i="59"/>
  <c r="AM127" i="59"/>
  <c r="AN126" i="59"/>
  <c r="AM126" i="59"/>
  <c r="AN125" i="59"/>
  <c r="AM125" i="59"/>
  <c r="AN124" i="59"/>
  <c r="AM124" i="59"/>
  <c r="AN123" i="59"/>
  <c r="AM123" i="59"/>
  <c r="AN122" i="59"/>
  <c r="AM122" i="59"/>
  <c r="AN121" i="59"/>
  <c r="AM121" i="59"/>
  <c r="AN120" i="59"/>
  <c r="AM120" i="59"/>
  <c r="AN119" i="59"/>
  <c r="AM119" i="59"/>
  <c r="AN118" i="59"/>
  <c r="AM118" i="59"/>
  <c r="AN117" i="59"/>
  <c r="AM117" i="59"/>
  <c r="AN116" i="59"/>
  <c r="AM116" i="59"/>
  <c r="AN115" i="59"/>
  <c r="AM115" i="59"/>
  <c r="AN114" i="59"/>
  <c r="AM114" i="59"/>
  <c r="AN113" i="59"/>
  <c r="AM113" i="59"/>
  <c r="AN112" i="59"/>
  <c r="AM112" i="59"/>
  <c r="AN111" i="59"/>
  <c r="AM111" i="59"/>
  <c r="AN110" i="59"/>
  <c r="AM110" i="59"/>
  <c r="AN109" i="59"/>
  <c r="AM109" i="59"/>
  <c r="AN108" i="59"/>
  <c r="AM108" i="59"/>
  <c r="AN107" i="59"/>
  <c r="AM107" i="59"/>
  <c r="AN106" i="59"/>
  <c r="AM106" i="59"/>
  <c r="AN105" i="59"/>
  <c r="AM105" i="59"/>
  <c r="AN104" i="59"/>
  <c r="AM104" i="59"/>
  <c r="AN103" i="59"/>
  <c r="AM103" i="59"/>
  <c r="AN102" i="59"/>
  <c r="AM102" i="59"/>
  <c r="AN101" i="59"/>
  <c r="AM101" i="59"/>
  <c r="AN100" i="59"/>
  <c r="AM100" i="59"/>
  <c r="AN99" i="59"/>
  <c r="AM99" i="59"/>
  <c r="AN98" i="59"/>
  <c r="AM98" i="59"/>
  <c r="AN97" i="59"/>
  <c r="AM97" i="59"/>
  <c r="AN96" i="59"/>
  <c r="AM96" i="59"/>
  <c r="AN95" i="59"/>
  <c r="AM95" i="59"/>
  <c r="AN94" i="59"/>
  <c r="AM94" i="59"/>
  <c r="AN93" i="59"/>
  <c r="AM93" i="59"/>
  <c r="AN92" i="59"/>
  <c r="AM92" i="59"/>
  <c r="AN91" i="59"/>
  <c r="AM91" i="59"/>
  <c r="AN90" i="59"/>
  <c r="AM90" i="59"/>
  <c r="AN89" i="59"/>
  <c r="AM89" i="59"/>
  <c r="AN88" i="59"/>
  <c r="AM88" i="59"/>
  <c r="AN87" i="59"/>
  <c r="AM87" i="59"/>
  <c r="AN86" i="59"/>
  <c r="AM86" i="59"/>
  <c r="AN85" i="59"/>
  <c r="AM85" i="59"/>
  <c r="AN84" i="59"/>
  <c r="AM84" i="59"/>
  <c r="AN83" i="59"/>
  <c r="AM83" i="59"/>
  <c r="AN82" i="59"/>
  <c r="AM82" i="59"/>
  <c r="AN81" i="59"/>
  <c r="AM81" i="59"/>
  <c r="AN80" i="59"/>
  <c r="AM80" i="59"/>
  <c r="AN79" i="59"/>
  <c r="AM79" i="59"/>
  <c r="AN78" i="59"/>
  <c r="AM78" i="59"/>
  <c r="AN77" i="59"/>
  <c r="AM77" i="59"/>
  <c r="AN76" i="59"/>
  <c r="AM76" i="59"/>
  <c r="AN75" i="59"/>
  <c r="AM75" i="59"/>
  <c r="AN74" i="59"/>
  <c r="AM74" i="59"/>
  <c r="AN73" i="59"/>
  <c r="AM73" i="59"/>
  <c r="AN72" i="59"/>
  <c r="AM72" i="59"/>
  <c r="AN71" i="59"/>
  <c r="AM71" i="59"/>
  <c r="AN70" i="59"/>
  <c r="AM70" i="59"/>
  <c r="AN69" i="59"/>
  <c r="AM69" i="59"/>
  <c r="AN68" i="59"/>
  <c r="AM68" i="59"/>
  <c r="AN67" i="59"/>
  <c r="AM67" i="59"/>
  <c r="AN66" i="59"/>
  <c r="AM66" i="59"/>
  <c r="AN65" i="59"/>
  <c r="AM65" i="59"/>
  <c r="AN64" i="59"/>
  <c r="AM64" i="59"/>
  <c r="AN63" i="59"/>
  <c r="AM63" i="59"/>
  <c r="AN62" i="59"/>
  <c r="AM62" i="59"/>
  <c r="AN61" i="59"/>
  <c r="AM61" i="59"/>
  <c r="AN60" i="59"/>
  <c r="AM60" i="59"/>
  <c r="AN59" i="59"/>
  <c r="AM59" i="59"/>
  <c r="AN58" i="59"/>
  <c r="AM58" i="59"/>
  <c r="AN57" i="59"/>
  <c r="AM57" i="59"/>
  <c r="AN56" i="59"/>
  <c r="AM56" i="59"/>
  <c r="AN55" i="59"/>
  <c r="AM55" i="59"/>
  <c r="AN54" i="59"/>
  <c r="AM54" i="59"/>
  <c r="AN53" i="59"/>
  <c r="AM53" i="59"/>
  <c r="AN52" i="59"/>
  <c r="AM52" i="59"/>
  <c r="AN51" i="59"/>
  <c r="AM51" i="59"/>
  <c r="AN50" i="59"/>
  <c r="AM50" i="59"/>
  <c r="AN49" i="59"/>
  <c r="AM49" i="59"/>
  <c r="AN48" i="59"/>
  <c r="AM48" i="59"/>
  <c r="AN47" i="59"/>
  <c r="AM47" i="59"/>
  <c r="AN46" i="59"/>
  <c r="AM46" i="59"/>
  <c r="AN45" i="59"/>
  <c r="AM45" i="59"/>
  <c r="AN44" i="59"/>
  <c r="AM44" i="59"/>
  <c r="AN43" i="59"/>
  <c r="AM43" i="59"/>
  <c r="AN42" i="59"/>
  <c r="AM42" i="59"/>
  <c r="AN41" i="59"/>
  <c r="AM41" i="59"/>
  <c r="AN40" i="59"/>
  <c r="AM40" i="59"/>
  <c r="AN39" i="59"/>
  <c r="AM39" i="59"/>
  <c r="AN38" i="59"/>
  <c r="AM38" i="59"/>
  <c r="AN37" i="59"/>
  <c r="AM37" i="59"/>
  <c r="AN36" i="59"/>
  <c r="AM36" i="59"/>
  <c r="AN35" i="59"/>
  <c r="AM35" i="59"/>
  <c r="AN34" i="59"/>
  <c r="AM34" i="59"/>
  <c r="AN33" i="59"/>
  <c r="AM33" i="59"/>
  <c r="AN32" i="59"/>
  <c r="AM32" i="59"/>
  <c r="AN31" i="59"/>
  <c r="AM31" i="59"/>
  <c r="AN30" i="59"/>
  <c r="AM30" i="59"/>
  <c r="AN29" i="59"/>
  <c r="AM29" i="59"/>
  <c r="AN28" i="59"/>
  <c r="AM28" i="59"/>
  <c r="AN27" i="59"/>
  <c r="AM27" i="59"/>
  <c r="AM26" i="59"/>
  <c r="AN26" i="59" s="1"/>
  <c r="AM25" i="59"/>
  <c r="AN25" i="59" s="1"/>
  <c r="AM24" i="59"/>
  <c r="AN24" i="59" s="1"/>
  <c r="AM23" i="59"/>
  <c r="AN23" i="59" s="1"/>
  <c r="AM22" i="59"/>
  <c r="AN22" i="59" s="1"/>
  <c r="AM21" i="59"/>
  <c r="AN21" i="59" s="1"/>
  <c r="AM20" i="59"/>
  <c r="AN20" i="59" s="1"/>
  <c r="AM19" i="59"/>
  <c r="AN19" i="59" s="1"/>
  <c r="AM18" i="59"/>
  <c r="AN18" i="59" s="1"/>
  <c r="AM17" i="59"/>
  <c r="AN17" i="59" s="1"/>
  <c r="AM16" i="59"/>
  <c r="AN16" i="59" s="1"/>
  <c r="AM15" i="59"/>
  <c r="AN15" i="59" s="1"/>
  <c r="AM14" i="59"/>
  <c r="AN14" i="59" s="1"/>
  <c r="AM13" i="59"/>
  <c r="AN13" i="59" s="1"/>
  <c r="AM12" i="59"/>
  <c r="AN12" i="59" s="1"/>
  <c r="AM11" i="59"/>
  <c r="AN11" i="59" s="1"/>
  <c r="AM10" i="59"/>
  <c r="AN10" i="59" s="1"/>
  <c r="AM9" i="59"/>
  <c r="AN9" i="59" s="1"/>
  <c r="AM8" i="59"/>
  <c r="AN8" i="59" s="1"/>
  <c r="AM7" i="59"/>
  <c r="AN7" i="59" s="1"/>
  <c r="AM6" i="59"/>
  <c r="AN6" i="59" s="1"/>
  <c r="AM5" i="59"/>
  <c r="AN5" i="59" s="1"/>
  <c r="AI22" i="61"/>
  <c r="AI21" i="61"/>
  <c r="AL13" i="61"/>
  <c r="AL12" i="61"/>
  <c r="J6" i="16"/>
  <c r="H6" i="16"/>
  <c r="I6" i="16"/>
  <c r="G2" i="16"/>
  <c r="M28" i="16" s="1"/>
  <c r="H7" i="16"/>
  <c r="J8" i="16"/>
  <c r="L8" i="16" s="1"/>
  <c r="H8" i="16"/>
  <c r="I8" i="16"/>
  <c r="J9" i="16"/>
  <c r="H9" i="16"/>
  <c r="I9" i="16"/>
  <c r="J14" i="16"/>
  <c r="H14" i="16"/>
  <c r="I14" i="16"/>
  <c r="J15" i="16"/>
  <c r="H15" i="16"/>
  <c r="I15" i="16"/>
  <c r="J17" i="16"/>
  <c r="H17" i="16"/>
  <c r="I17" i="16"/>
  <c r="J18" i="16"/>
  <c r="H18" i="16"/>
  <c r="I18" i="16"/>
  <c r="J21" i="16"/>
  <c r="H21" i="16"/>
  <c r="I21" i="16"/>
  <c r="J22" i="16"/>
  <c r="H22" i="16"/>
  <c r="I22" i="16"/>
  <c r="J24" i="16"/>
  <c r="H24" i="16"/>
  <c r="I24" i="16"/>
  <c r="J25" i="16"/>
  <c r="H25" i="16"/>
  <c r="I25" i="16"/>
  <c r="J29" i="16"/>
  <c r="H29" i="16"/>
  <c r="I29" i="16"/>
  <c r="J30" i="16"/>
  <c r="H30" i="16"/>
  <c r="I30" i="16"/>
  <c r="J31" i="16"/>
  <c r="H31" i="16"/>
  <c r="I31" i="16"/>
  <c r="J35" i="16"/>
  <c r="H35" i="16"/>
  <c r="I35" i="16"/>
  <c r="J36" i="16"/>
  <c r="H36" i="16"/>
  <c r="I36" i="16"/>
  <c r="G3" i="16"/>
  <c r="M2" i="16"/>
  <c r="J19" i="16"/>
  <c r="H19" i="16"/>
  <c r="I19" i="16"/>
  <c r="J26" i="16"/>
  <c r="H26" i="16"/>
  <c r="I26" i="16"/>
  <c r="M3" i="16"/>
  <c r="D77" i="60"/>
  <c r="D83" i="60"/>
  <c r="D85" i="60"/>
  <c r="D88" i="60"/>
  <c r="D33" i="60"/>
  <c r="D97" i="60"/>
  <c r="G2" i="32"/>
  <c r="G3" i="32"/>
  <c r="M2" i="32"/>
  <c r="M3" i="32"/>
  <c r="E77" i="60"/>
  <c r="E83" i="60"/>
  <c r="E85" i="60"/>
  <c r="E88" i="60"/>
  <c r="E97" i="60"/>
  <c r="H5" i="32"/>
  <c r="I5" i="32"/>
  <c r="J5" i="32"/>
  <c r="H6" i="32"/>
  <c r="I6" i="32"/>
  <c r="J6" i="32"/>
  <c r="H7" i="32"/>
  <c r="I7" i="32"/>
  <c r="J7" i="32"/>
  <c r="H8" i="32"/>
  <c r="I8" i="32"/>
  <c r="J8" i="32"/>
  <c r="H9" i="32"/>
  <c r="I9" i="32"/>
  <c r="J9" i="32"/>
  <c r="H10" i="32"/>
  <c r="I10" i="32"/>
  <c r="J10" i="32"/>
  <c r="H11" i="32"/>
  <c r="I11" i="32"/>
  <c r="J11" i="32"/>
  <c r="H12" i="32"/>
  <c r="I12" i="32"/>
  <c r="J12" i="32"/>
  <c r="H13" i="32"/>
  <c r="I13" i="32"/>
  <c r="J13" i="32"/>
  <c r="H14" i="32"/>
  <c r="I14" i="32"/>
  <c r="J14" i="32"/>
  <c r="H15" i="32"/>
  <c r="I15" i="32"/>
  <c r="J15" i="32"/>
  <c r="H16" i="32"/>
  <c r="I16" i="32"/>
  <c r="J16" i="32"/>
  <c r="H17" i="32"/>
  <c r="I17" i="32"/>
  <c r="J17" i="32"/>
  <c r="H18" i="32"/>
  <c r="I18" i="32"/>
  <c r="J18" i="32"/>
  <c r="H19" i="32"/>
  <c r="I19" i="32"/>
  <c r="J19" i="32"/>
  <c r="H20" i="32"/>
  <c r="I20" i="32"/>
  <c r="J20" i="32"/>
  <c r="H21" i="32"/>
  <c r="I21" i="32"/>
  <c r="J21" i="32"/>
  <c r="H22" i="32"/>
  <c r="I22" i="32"/>
  <c r="J22" i="32"/>
  <c r="H23" i="32"/>
  <c r="I23" i="32"/>
  <c r="J23" i="32"/>
  <c r="H24" i="32"/>
  <c r="I24" i="32"/>
  <c r="J24" i="32"/>
  <c r="H25" i="32"/>
  <c r="I25" i="32"/>
  <c r="J25" i="32"/>
  <c r="H26" i="32"/>
  <c r="I26" i="32"/>
  <c r="J26" i="32"/>
  <c r="H27" i="32"/>
  <c r="I27" i="32"/>
  <c r="J27" i="32"/>
  <c r="H28" i="32"/>
  <c r="I28" i="32"/>
  <c r="J28" i="32"/>
  <c r="H29" i="32"/>
  <c r="I29" i="32"/>
  <c r="J29" i="32"/>
  <c r="H30" i="32"/>
  <c r="I30" i="32"/>
  <c r="J30" i="32"/>
  <c r="H31" i="32"/>
  <c r="I31" i="32"/>
  <c r="J31" i="32"/>
  <c r="H32" i="32"/>
  <c r="I32" i="32"/>
  <c r="J32" i="32"/>
  <c r="H33" i="32"/>
  <c r="I33" i="32"/>
  <c r="J33" i="32"/>
  <c r="H34" i="32"/>
  <c r="I34" i="32"/>
  <c r="J34" i="32"/>
  <c r="H35" i="32"/>
  <c r="I35" i="32"/>
  <c r="J35" i="32"/>
  <c r="E36" i="32"/>
  <c r="E5" i="60"/>
  <c r="I4" i="3"/>
  <c r="I7" i="16"/>
  <c r="J7" i="16"/>
  <c r="L7" i="16" s="1"/>
  <c r="K7" i="16" s="1"/>
  <c r="Q7" i="16" s="1"/>
  <c r="H10" i="16"/>
  <c r="I10" i="16"/>
  <c r="J10" i="16"/>
  <c r="H11" i="16"/>
  <c r="I11" i="16"/>
  <c r="J11" i="16"/>
  <c r="H12" i="16"/>
  <c r="I12" i="16"/>
  <c r="J12" i="16"/>
  <c r="H13" i="16"/>
  <c r="I13" i="16"/>
  <c r="J13" i="16"/>
  <c r="H16" i="16"/>
  <c r="I16" i="16"/>
  <c r="J16" i="16"/>
  <c r="H20" i="16"/>
  <c r="I20" i="16"/>
  <c r="J20" i="16"/>
  <c r="H23" i="16"/>
  <c r="I23" i="16"/>
  <c r="J23" i="16"/>
  <c r="H27" i="16"/>
  <c r="I27" i="16"/>
  <c r="J27" i="16"/>
  <c r="H28" i="16"/>
  <c r="I28" i="16"/>
  <c r="J28" i="16"/>
  <c r="H32" i="16"/>
  <c r="I32" i="16"/>
  <c r="J32" i="16"/>
  <c r="H33" i="16"/>
  <c r="I33" i="16"/>
  <c r="J33" i="16"/>
  <c r="H34" i="16"/>
  <c r="I34" i="16"/>
  <c r="J34" i="16"/>
  <c r="E37" i="16"/>
  <c r="D5" i="60"/>
  <c r="B2" i="60"/>
  <c r="A4" i="16"/>
  <c r="C2" i="60"/>
  <c r="C74" i="60"/>
  <c r="D4" i="60"/>
  <c r="B1" i="16"/>
  <c r="E4" i="60"/>
  <c r="B1" i="32"/>
  <c r="C14" i="60"/>
  <c r="C15" i="60"/>
  <c r="C16" i="60"/>
  <c r="C17" i="60"/>
  <c r="C18" i="60"/>
  <c r="C20" i="60"/>
  <c r="B22" i="60"/>
  <c r="C22" i="60"/>
  <c r="B23" i="60"/>
  <c r="C23" i="60"/>
  <c r="B24" i="60"/>
  <c r="B26" i="60"/>
  <c r="C26" i="60"/>
  <c r="C27" i="60"/>
  <c r="C28" i="60"/>
  <c r="C29" i="60"/>
  <c r="F32" i="60"/>
  <c r="L32" i="60"/>
  <c r="M32" i="60"/>
  <c r="N32" i="60"/>
  <c r="O32" i="60"/>
  <c r="P32" i="60"/>
  <c r="Q32" i="60"/>
  <c r="R32" i="60"/>
  <c r="S32" i="60"/>
  <c r="T32" i="60"/>
  <c r="U32" i="60"/>
  <c r="V32" i="60"/>
  <c r="W32" i="60"/>
  <c r="X32" i="60"/>
  <c r="Y32" i="60"/>
  <c r="Z32" i="60"/>
  <c r="AA32" i="60"/>
  <c r="AB32" i="60"/>
  <c r="AC32" i="60"/>
  <c r="E33" i="60"/>
  <c r="F33" i="60"/>
  <c r="L33" i="60"/>
  <c r="M33" i="60"/>
  <c r="N33" i="60"/>
  <c r="O33" i="60"/>
  <c r="P33" i="60"/>
  <c r="Q33" i="60"/>
  <c r="R33" i="60"/>
  <c r="S33" i="60"/>
  <c r="T33" i="60"/>
  <c r="U33" i="60"/>
  <c r="V33" i="60"/>
  <c r="W33" i="60"/>
  <c r="X33" i="60"/>
  <c r="Y33" i="60"/>
  <c r="Z33" i="60"/>
  <c r="AA33" i="60"/>
  <c r="AB33" i="60"/>
  <c r="AC33" i="60"/>
  <c r="G50" i="60"/>
  <c r="H50" i="60"/>
  <c r="I50" i="60"/>
  <c r="J50" i="60"/>
  <c r="K50" i="60"/>
  <c r="L50" i="60"/>
  <c r="M50" i="60"/>
  <c r="N50" i="60"/>
  <c r="O50" i="60"/>
  <c r="P50" i="60"/>
  <c r="Q50" i="60"/>
  <c r="R50" i="60"/>
  <c r="S50" i="60"/>
  <c r="T50" i="60"/>
  <c r="U50" i="60"/>
  <c r="V50" i="60"/>
  <c r="W50" i="60"/>
  <c r="X50" i="60"/>
  <c r="Y50" i="60"/>
  <c r="Z50" i="60"/>
  <c r="AA50" i="60"/>
  <c r="AB50" i="60"/>
  <c r="AC50" i="60"/>
  <c r="AD50" i="60"/>
  <c r="G60" i="60"/>
  <c r="G51" i="60"/>
  <c r="H60" i="60"/>
  <c r="H51" i="60"/>
  <c r="I60" i="60"/>
  <c r="I51" i="60"/>
  <c r="J60" i="60"/>
  <c r="J51" i="60"/>
  <c r="K60" i="60"/>
  <c r="K51" i="60"/>
  <c r="L60" i="60"/>
  <c r="L51" i="60"/>
  <c r="M60" i="60"/>
  <c r="M51" i="60"/>
  <c r="N60" i="60"/>
  <c r="N51" i="60"/>
  <c r="O60" i="60"/>
  <c r="O51" i="60"/>
  <c r="P60" i="60"/>
  <c r="P51" i="60"/>
  <c r="Q60" i="60"/>
  <c r="Q51" i="60"/>
  <c r="R60" i="60"/>
  <c r="R51" i="60"/>
  <c r="S60" i="60"/>
  <c r="S51" i="60"/>
  <c r="T60" i="60"/>
  <c r="T51" i="60"/>
  <c r="U60" i="60"/>
  <c r="U51" i="60"/>
  <c r="V60" i="60"/>
  <c r="V51" i="60"/>
  <c r="W60" i="60"/>
  <c r="W51" i="60"/>
  <c r="X60" i="60"/>
  <c r="X51" i="60"/>
  <c r="Y60" i="60"/>
  <c r="Y51" i="60"/>
  <c r="Z60" i="60"/>
  <c r="Z51" i="60"/>
  <c r="AA60" i="60"/>
  <c r="AA51" i="60"/>
  <c r="AB60" i="60"/>
  <c r="AB51" i="60"/>
  <c r="AC60" i="60"/>
  <c r="AC51" i="60"/>
  <c r="AD60" i="60"/>
  <c r="AD51" i="60"/>
  <c r="G61" i="60"/>
  <c r="G52" i="60"/>
  <c r="H61" i="60"/>
  <c r="H52" i="60"/>
  <c r="I61" i="60"/>
  <c r="I52" i="60"/>
  <c r="J61" i="60"/>
  <c r="J52" i="60"/>
  <c r="K61" i="60"/>
  <c r="K52" i="60"/>
  <c r="L61" i="60"/>
  <c r="L52" i="60"/>
  <c r="M61" i="60"/>
  <c r="M52" i="60"/>
  <c r="N61" i="60"/>
  <c r="N52" i="60"/>
  <c r="O61" i="60"/>
  <c r="O52" i="60"/>
  <c r="P61" i="60"/>
  <c r="P52" i="60"/>
  <c r="Q61" i="60"/>
  <c r="Q52" i="60"/>
  <c r="R61" i="60"/>
  <c r="R52" i="60"/>
  <c r="S61" i="60"/>
  <c r="S52" i="60"/>
  <c r="T61" i="60"/>
  <c r="T52" i="60"/>
  <c r="U61" i="60"/>
  <c r="U52" i="60"/>
  <c r="V61" i="60"/>
  <c r="V52" i="60"/>
  <c r="W61" i="60"/>
  <c r="W52" i="60"/>
  <c r="X61" i="60"/>
  <c r="X52" i="60"/>
  <c r="Y61" i="60"/>
  <c r="Y52" i="60"/>
  <c r="Z61" i="60"/>
  <c r="Z52" i="60"/>
  <c r="AA61" i="60"/>
  <c r="AA52" i="60"/>
  <c r="AB61" i="60"/>
  <c r="AB52" i="60"/>
  <c r="AC61" i="60"/>
  <c r="AC52" i="60"/>
  <c r="AD61" i="60"/>
  <c r="AD52" i="60"/>
  <c r="G62" i="60"/>
  <c r="G53" i="60"/>
  <c r="H62" i="60"/>
  <c r="H53" i="60"/>
  <c r="I62" i="60"/>
  <c r="I53" i="60"/>
  <c r="J62" i="60"/>
  <c r="J53" i="60"/>
  <c r="K62" i="60"/>
  <c r="K53" i="60"/>
  <c r="L62" i="60"/>
  <c r="L53" i="60"/>
  <c r="M62" i="60"/>
  <c r="M53" i="60"/>
  <c r="N62" i="60"/>
  <c r="N53" i="60"/>
  <c r="O62" i="60"/>
  <c r="O53" i="60"/>
  <c r="P62" i="60"/>
  <c r="P53" i="60"/>
  <c r="Q62" i="60"/>
  <c r="Q53" i="60"/>
  <c r="R62" i="60"/>
  <c r="R53" i="60"/>
  <c r="S62" i="60"/>
  <c r="S53" i="60"/>
  <c r="T62" i="60"/>
  <c r="T53" i="60"/>
  <c r="U62" i="60"/>
  <c r="U53" i="60"/>
  <c r="V62" i="60"/>
  <c r="V53" i="60"/>
  <c r="W62" i="60"/>
  <c r="W53" i="60"/>
  <c r="X62" i="60"/>
  <c r="X53" i="60"/>
  <c r="Y62" i="60"/>
  <c r="Y53" i="60"/>
  <c r="Z62" i="60"/>
  <c r="Z53" i="60"/>
  <c r="AA62" i="60"/>
  <c r="AA53" i="60"/>
  <c r="AB62" i="60"/>
  <c r="AB53" i="60"/>
  <c r="AC62" i="60"/>
  <c r="AC53" i="60"/>
  <c r="AD62" i="60"/>
  <c r="AD53" i="60"/>
  <c r="G63" i="60"/>
  <c r="G54" i="60"/>
  <c r="H63" i="60"/>
  <c r="H54" i="60"/>
  <c r="I63" i="60"/>
  <c r="I54" i="60"/>
  <c r="J63" i="60"/>
  <c r="J54" i="60"/>
  <c r="K63" i="60"/>
  <c r="K54" i="60"/>
  <c r="L63" i="60"/>
  <c r="L54" i="60"/>
  <c r="M63" i="60"/>
  <c r="M54" i="60"/>
  <c r="N63" i="60"/>
  <c r="N54" i="60"/>
  <c r="O63" i="60"/>
  <c r="O54" i="60"/>
  <c r="P63" i="60"/>
  <c r="P54" i="60"/>
  <c r="Q63" i="60"/>
  <c r="Q54" i="60"/>
  <c r="R63" i="60"/>
  <c r="R54" i="60"/>
  <c r="S63" i="60"/>
  <c r="S54" i="60"/>
  <c r="T63" i="60"/>
  <c r="T54" i="60"/>
  <c r="U63" i="60"/>
  <c r="U54" i="60"/>
  <c r="V63" i="60"/>
  <c r="V54" i="60"/>
  <c r="W63" i="60"/>
  <c r="W54" i="60"/>
  <c r="X63" i="60"/>
  <c r="X54" i="60"/>
  <c r="Y63" i="60"/>
  <c r="Y54" i="60"/>
  <c r="Z63" i="60"/>
  <c r="Z54" i="60"/>
  <c r="AA63" i="60"/>
  <c r="AA54" i="60"/>
  <c r="AB63" i="60"/>
  <c r="AB54" i="60"/>
  <c r="AC63" i="60"/>
  <c r="AC54" i="60"/>
  <c r="AD63" i="60"/>
  <c r="AD54" i="60"/>
  <c r="G64" i="60"/>
  <c r="G55" i="60"/>
  <c r="H64" i="60"/>
  <c r="H55" i="60"/>
  <c r="I64" i="60"/>
  <c r="I55" i="60"/>
  <c r="J64" i="60"/>
  <c r="J55" i="60"/>
  <c r="K64" i="60"/>
  <c r="K55" i="60"/>
  <c r="L64" i="60"/>
  <c r="L55" i="60"/>
  <c r="M64" i="60"/>
  <c r="M55" i="60"/>
  <c r="N64" i="60"/>
  <c r="N55" i="60"/>
  <c r="O64" i="60"/>
  <c r="O55" i="60"/>
  <c r="P64" i="60"/>
  <c r="P55" i="60"/>
  <c r="Q64" i="60"/>
  <c r="Q55" i="60"/>
  <c r="R64" i="60"/>
  <c r="R55" i="60"/>
  <c r="S64" i="60"/>
  <c r="S55" i="60"/>
  <c r="T64" i="60"/>
  <c r="T55" i="60"/>
  <c r="U64" i="60"/>
  <c r="U55" i="60"/>
  <c r="V64" i="60"/>
  <c r="V55" i="60"/>
  <c r="W64" i="60"/>
  <c r="W55" i="60"/>
  <c r="X64" i="60"/>
  <c r="X55" i="60"/>
  <c r="Y64" i="60"/>
  <c r="Y55" i="60"/>
  <c r="Z64" i="60"/>
  <c r="Z55" i="60"/>
  <c r="AA64" i="60"/>
  <c r="AA55" i="60"/>
  <c r="AB64" i="60"/>
  <c r="AB55" i="60"/>
  <c r="AC64" i="60"/>
  <c r="AC55" i="60"/>
  <c r="AD64" i="60"/>
  <c r="AD55" i="60"/>
  <c r="G65" i="60"/>
  <c r="G56" i="60"/>
  <c r="H65" i="60"/>
  <c r="H56" i="60"/>
  <c r="I65" i="60"/>
  <c r="I56" i="60"/>
  <c r="J65" i="60"/>
  <c r="J56" i="60"/>
  <c r="K65" i="60"/>
  <c r="K56" i="60"/>
  <c r="L65" i="60"/>
  <c r="L56" i="60"/>
  <c r="M65" i="60"/>
  <c r="M56" i="60"/>
  <c r="N65" i="60"/>
  <c r="N56" i="60"/>
  <c r="O65" i="60"/>
  <c r="O56" i="60"/>
  <c r="P65" i="60"/>
  <c r="P56" i="60"/>
  <c r="Q65" i="60"/>
  <c r="Q56" i="60"/>
  <c r="R65" i="60"/>
  <c r="R56" i="60"/>
  <c r="S65" i="60"/>
  <c r="S56" i="60"/>
  <c r="T65" i="60"/>
  <c r="T56" i="60"/>
  <c r="U65" i="60"/>
  <c r="U56" i="60"/>
  <c r="V65" i="60"/>
  <c r="V56" i="60"/>
  <c r="W65" i="60"/>
  <c r="W56" i="60"/>
  <c r="X65" i="60"/>
  <c r="X56" i="60"/>
  <c r="Y65" i="60"/>
  <c r="Y56" i="60"/>
  <c r="Z65" i="60"/>
  <c r="Z56" i="60"/>
  <c r="AA65" i="60"/>
  <c r="AA56" i="60"/>
  <c r="AB65" i="60"/>
  <c r="AB56" i="60"/>
  <c r="AC65" i="60"/>
  <c r="AC56" i="60"/>
  <c r="AD65" i="60"/>
  <c r="AD56" i="60"/>
  <c r="G66" i="60"/>
  <c r="G57" i="60"/>
  <c r="H66" i="60"/>
  <c r="H57" i="60"/>
  <c r="I66" i="60"/>
  <c r="I57" i="60"/>
  <c r="J66" i="60"/>
  <c r="J57" i="60"/>
  <c r="K66" i="60"/>
  <c r="K57" i="60"/>
  <c r="L66" i="60"/>
  <c r="L57" i="60"/>
  <c r="M66" i="60"/>
  <c r="M57" i="60"/>
  <c r="N66" i="60"/>
  <c r="N57" i="60"/>
  <c r="O66" i="60"/>
  <c r="O57" i="60"/>
  <c r="P66" i="60"/>
  <c r="P57" i="60"/>
  <c r="Q66" i="60"/>
  <c r="Q57" i="60"/>
  <c r="R66" i="60"/>
  <c r="R57" i="60"/>
  <c r="S66" i="60"/>
  <c r="S57" i="60"/>
  <c r="T66" i="60"/>
  <c r="T57" i="60"/>
  <c r="U66" i="60"/>
  <c r="U57" i="60"/>
  <c r="V66" i="60"/>
  <c r="V57" i="60"/>
  <c r="W66" i="60"/>
  <c r="W57" i="60"/>
  <c r="X66" i="60"/>
  <c r="X57" i="60"/>
  <c r="Y66" i="60"/>
  <c r="Y57" i="60"/>
  <c r="Z66" i="60"/>
  <c r="Z57" i="60"/>
  <c r="AA66" i="60"/>
  <c r="AA57" i="60"/>
  <c r="AB66" i="60"/>
  <c r="AB57" i="60"/>
  <c r="AC66" i="60"/>
  <c r="AC57" i="60"/>
  <c r="AD66" i="60"/>
  <c r="AD57" i="60"/>
  <c r="G67" i="60"/>
  <c r="G58" i="60"/>
  <c r="H67" i="60"/>
  <c r="H58" i="60"/>
  <c r="I67" i="60"/>
  <c r="I58" i="60"/>
  <c r="J67" i="60"/>
  <c r="J58" i="60"/>
  <c r="K67" i="60"/>
  <c r="K58" i="60"/>
  <c r="L67" i="60"/>
  <c r="L58" i="60"/>
  <c r="M67" i="60"/>
  <c r="M58" i="60"/>
  <c r="N67" i="60"/>
  <c r="N58" i="60"/>
  <c r="O67" i="60"/>
  <c r="O58" i="60"/>
  <c r="P67" i="60"/>
  <c r="P58" i="60"/>
  <c r="Q67" i="60"/>
  <c r="Q58" i="60"/>
  <c r="R67" i="60"/>
  <c r="R58" i="60"/>
  <c r="S67" i="60"/>
  <c r="S58" i="60"/>
  <c r="T67" i="60"/>
  <c r="T58" i="60"/>
  <c r="U67" i="60"/>
  <c r="U58" i="60"/>
  <c r="V67" i="60"/>
  <c r="V58" i="60"/>
  <c r="W67" i="60"/>
  <c r="W58" i="60"/>
  <c r="X67" i="60"/>
  <c r="X58" i="60"/>
  <c r="Y67" i="60"/>
  <c r="Y58" i="60"/>
  <c r="Z67" i="60"/>
  <c r="Z58" i="60"/>
  <c r="AA67" i="60"/>
  <c r="AA58" i="60"/>
  <c r="AB67" i="60"/>
  <c r="AB58" i="60"/>
  <c r="AC67" i="60"/>
  <c r="AC58" i="60"/>
  <c r="AD67" i="60"/>
  <c r="AD58" i="60"/>
  <c r="D76" i="60"/>
  <c r="B5" i="58"/>
  <c r="E76" i="60"/>
  <c r="F5" i="58"/>
  <c r="C78" i="60"/>
  <c r="C79" i="60"/>
  <c r="C80" i="60"/>
  <c r="C81" i="60"/>
  <c r="C82" i="60"/>
  <c r="C84" i="60"/>
  <c r="B86" i="60"/>
  <c r="C86" i="60"/>
  <c r="B87" i="60"/>
  <c r="B88" i="60"/>
  <c r="B89" i="60"/>
  <c r="B90" i="60"/>
  <c r="B19" i="58"/>
  <c r="F19" i="58"/>
  <c r="J19" i="58"/>
  <c r="C90" i="60"/>
  <c r="N11" i="60"/>
  <c r="C91" i="60"/>
  <c r="C92" i="60"/>
  <c r="C93" i="60"/>
  <c r="F96" i="60"/>
  <c r="G96" i="60"/>
  <c r="H96" i="60"/>
  <c r="I96" i="60"/>
  <c r="J96" i="60"/>
  <c r="K96" i="60"/>
  <c r="L96" i="60"/>
  <c r="F97" i="60"/>
  <c r="G97" i="60"/>
  <c r="H97" i="60"/>
  <c r="I97" i="60"/>
  <c r="J97" i="60"/>
  <c r="K97" i="60"/>
  <c r="L97" i="60"/>
  <c r="M7" i="60"/>
  <c r="M8" i="60"/>
  <c r="M9" i="60"/>
  <c r="M10" i="60"/>
  <c r="M11" i="60"/>
  <c r="C123" i="60"/>
  <c r="C124" i="60"/>
  <c r="C125" i="60"/>
  <c r="D125" i="60"/>
  <c r="E125" i="60"/>
  <c r="F125" i="60"/>
  <c r="G125" i="60"/>
  <c r="M20" i="60"/>
  <c r="I22" i="60"/>
  <c r="L22" i="60"/>
  <c r="I23" i="60"/>
  <c r="L23" i="60"/>
  <c r="N4" i="61"/>
  <c r="P4" i="61"/>
  <c r="AJ8" i="61"/>
  <c r="C9" i="61"/>
  <c r="B9" i="61"/>
  <c r="H9" i="61"/>
  <c r="C10" i="61"/>
  <c r="H10" i="61"/>
  <c r="AL10" i="61"/>
  <c r="C11" i="61"/>
  <c r="H11" i="61"/>
  <c r="C12" i="61"/>
  <c r="B12" i="61"/>
  <c r="H12" i="61"/>
  <c r="X12" i="61"/>
  <c r="AA12" i="61"/>
  <c r="A16" i="3"/>
  <c r="C13" i="61"/>
  <c r="H13" i="61"/>
  <c r="X13" i="61"/>
  <c r="AA13" i="61"/>
  <c r="G16" i="3"/>
  <c r="C14" i="61"/>
  <c r="B10" i="32"/>
  <c r="B14" i="61"/>
  <c r="A10" i="32"/>
  <c r="H14" i="61"/>
  <c r="C15" i="61"/>
  <c r="H15" i="61"/>
  <c r="C16" i="61"/>
  <c r="B12" i="32"/>
  <c r="H16" i="61"/>
  <c r="C17" i="61"/>
  <c r="H17" i="61"/>
  <c r="C18" i="61"/>
  <c r="B14" i="32"/>
  <c r="B18" i="61"/>
  <c r="H18" i="61"/>
  <c r="C19" i="61"/>
  <c r="H19" i="61"/>
  <c r="C20" i="61"/>
  <c r="B16" i="32"/>
  <c r="H20" i="61"/>
  <c r="C21" i="61"/>
  <c r="H21" i="61"/>
  <c r="X21" i="61"/>
  <c r="AA21" i="61"/>
  <c r="C22" i="61"/>
  <c r="B18" i="32"/>
  <c r="B22" i="61"/>
  <c r="H22" i="61"/>
  <c r="X22" i="61"/>
  <c r="AA22" i="61"/>
  <c r="C23" i="61"/>
  <c r="B20" i="16"/>
  <c r="H23" i="61"/>
  <c r="C24" i="61"/>
  <c r="B21" i="16"/>
  <c r="H24" i="61"/>
  <c r="C25" i="61"/>
  <c r="H25" i="61"/>
  <c r="C26" i="61"/>
  <c r="B22" i="32"/>
  <c r="B26" i="61"/>
  <c r="A23" i="16"/>
  <c r="H26" i="61"/>
  <c r="C27" i="61"/>
  <c r="H27" i="61"/>
  <c r="C28" i="61"/>
  <c r="B24" i="32"/>
  <c r="H28" i="61"/>
  <c r="C29" i="61"/>
  <c r="H29" i="61"/>
  <c r="C30" i="61"/>
  <c r="B26" i="32"/>
  <c r="H30" i="61"/>
  <c r="C31" i="61"/>
  <c r="H31" i="61"/>
  <c r="C32" i="61"/>
  <c r="B28" i="32"/>
  <c r="H32" i="61"/>
  <c r="C33" i="61"/>
  <c r="H33" i="61"/>
  <c r="C34" i="61"/>
  <c r="B30" i="32"/>
  <c r="B34" i="61"/>
  <c r="A31" i="16"/>
  <c r="H34" i="61"/>
  <c r="C35" i="61"/>
  <c r="B32" i="16"/>
  <c r="H35" i="61"/>
  <c r="C36" i="61"/>
  <c r="B33" i="16"/>
  <c r="H36" i="61"/>
  <c r="C37" i="61"/>
  <c r="H37" i="61"/>
  <c r="C38" i="61"/>
  <c r="B34" i="32"/>
  <c r="B38" i="61"/>
  <c r="A34" i="32"/>
  <c r="H38" i="61"/>
  <c r="C39" i="61"/>
  <c r="H39" i="61"/>
  <c r="E2" i="3"/>
  <c r="K2" i="3"/>
  <c r="A4" i="3"/>
  <c r="G4" i="3"/>
  <c r="D4" i="3"/>
  <c r="J4" i="3"/>
  <c r="E4" i="3"/>
  <c r="K4" i="3"/>
  <c r="A5" i="3"/>
  <c r="D5" i="3"/>
  <c r="J5" i="3"/>
  <c r="E5" i="3"/>
  <c r="G5" i="3"/>
  <c r="K5" i="3"/>
  <c r="A6" i="3"/>
  <c r="G6" i="3"/>
  <c r="D6" i="3"/>
  <c r="J6" i="3"/>
  <c r="A7" i="3"/>
  <c r="G7" i="3"/>
  <c r="D7" i="3"/>
  <c r="J7" i="3"/>
  <c r="A8" i="3"/>
  <c r="E8" i="3"/>
  <c r="G8" i="3"/>
  <c r="K8" i="3"/>
  <c r="A9" i="3"/>
  <c r="C9" i="3"/>
  <c r="D9" i="3"/>
  <c r="E9" i="3"/>
  <c r="G9" i="3"/>
  <c r="I9" i="3"/>
  <c r="J9" i="3"/>
  <c r="K9" i="3"/>
  <c r="A10" i="3"/>
  <c r="C10" i="3"/>
  <c r="D10" i="3"/>
  <c r="E10" i="3"/>
  <c r="G10" i="3"/>
  <c r="I10" i="3"/>
  <c r="J10" i="3"/>
  <c r="K10" i="3"/>
  <c r="A11" i="3"/>
  <c r="C11" i="3"/>
  <c r="D11" i="3"/>
  <c r="E11" i="3"/>
  <c r="G11" i="3"/>
  <c r="I11" i="3"/>
  <c r="J11" i="3"/>
  <c r="K11" i="3"/>
  <c r="A12" i="3"/>
  <c r="G12" i="3"/>
  <c r="C12" i="3"/>
  <c r="D12" i="3"/>
  <c r="J12" i="3"/>
  <c r="I12" i="3"/>
  <c r="A13" i="3"/>
  <c r="C13" i="3"/>
  <c r="G13" i="3"/>
  <c r="I13" i="3"/>
  <c r="J13" i="3"/>
  <c r="A14" i="3"/>
  <c r="G14" i="3"/>
  <c r="A15" i="3"/>
  <c r="G15" i="3"/>
  <c r="C15" i="3"/>
  <c r="D15" i="3"/>
  <c r="I15" i="3"/>
  <c r="J15" i="3"/>
  <c r="B6" i="58"/>
  <c r="F6" i="58"/>
  <c r="J6" i="58"/>
  <c r="B7" i="58"/>
  <c r="C7" i="58"/>
  <c r="F7" i="58"/>
  <c r="G7" i="58"/>
  <c r="J7" i="58"/>
  <c r="B8" i="58"/>
  <c r="C8" i="58"/>
  <c r="F8" i="58"/>
  <c r="G8" i="58"/>
  <c r="J8" i="58"/>
  <c r="B9" i="58"/>
  <c r="C9" i="58"/>
  <c r="F9" i="58"/>
  <c r="G9" i="58"/>
  <c r="J9" i="58"/>
  <c r="B10" i="58"/>
  <c r="C10" i="58"/>
  <c r="F10" i="58"/>
  <c r="G10" i="58"/>
  <c r="J10" i="58"/>
  <c r="B11" i="58"/>
  <c r="C11" i="58"/>
  <c r="F11" i="58"/>
  <c r="G11" i="58"/>
  <c r="J11" i="58"/>
  <c r="B12" i="58"/>
  <c r="F12" i="58"/>
  <c r="J12" i="58"/>
  <c r="B13" i="58"/>
  <c r="C13" i="58"/>
  <c r="F13" i="58"/>
  <c r="G13" i="58"/>
  <c r="J13" i="58"/>
  <c r="B14" i="58"/>
  <c r="F14" i="58"/>
  <c r="J14" i="58"/>
  <c r="B15" i="58"/>
  <c r="C15" i="58"/>
  <c r="F15" i="58"/>
  <c r="G15" i="58"/>
  <c r="J15" i="58"/>
  <c r="C16" i="58"/>
  <c r="G16" i="58"/>
  <c r="B17" i="58"/>
  <c r="F17" i="58"/>
  <c r="J17" i="58"/>
  <c r="C19" i="58"/>
  <c r="G19" i="58"/>
  <c r="B20" i="58"/>
  <c r="C20" i="58"/>
  <c r="F20" i="58"/>
  <c r="G20" i="58"/>
  <c r="J20" i="58"/>
  <c r="B21" i="58"/>
  <c r="C21" i="58"/>
  <c r="F21" i="58"/>
  <c r="G21" i="58"/>
  <c r="J21" i="58"/>
  <c r="B22" i="58"/>
  <c r="C22" i="58"/>
  <c r="F22" i="58"/>
  <c r="G22" i="58"/>
  <c r="J22" i="58"/>
  <c r="B23" i="58"/>
  <c r="F23" i="58"/>
  <c r="J23" i="58"/>
  <c r="C25" i="58"/>
  <c r="G25" i="58"/>
  <c r="K25" i="58"/>
  <c r="J6" i="62"/>
  <c r="J2" i="62"/>
  <c r="B8" i="62"/>
  <c r="B26" i="62"/>
  <c r="E8" i="62"/>
  <c r="B9" i="62"/>
  <c r="B32" i="62"/>
  <c r="E9" i="62"/>
  <c r="C11" i="62"/>
  <c r="D11" i="62"/>
  <c r="F11" i="62"/>
  <c r="G11" i="62"/>
  <c r="G4" i="62"/>
  <c r="H11" i="62"/>
  <c r="I11" i="62"/>
  <c r="B16" i="62"/>
  <c r="B40" i="62"/>
  <c r="E16" i="62"/>
  <c r="J16" i="62"/>
  <c r="O7" i="62"/>
  <c r="B17" i="62"/>
  <c r="B46" i="62"/>
  <c r="E17" i="62"/>
  <c r="C19" i="62"/>
  <c r="D19" i="62"/>
  <c r="F19" i="62"/>
  <c r="G19" i="62"/>
  <c r="H19" i="62"/>
  <c r="H4" i="62"/>
  <c r="I19" i="62"/>
  <c r="I4" i="62"/>
  <c r="C26" i="62"/>
  <c r="D26" i="62"/>
  <c r="D32" i="62"/>
  <c r="D40" i="62"/>
  <c r="D46" i="62"/>
  <c r="E26" i="62"/>
  <c r="E32" i="62"/>
  <c r="E40" i="62"/>
  <c r="E46" i="62"/>
  <c r="F26" i="62"/>
  <c r="F32" i="62"/>
  <c r="F40" i="62"/>
  <c r="F46" i="62"/>
  <c r="G26" i="62"/>
  <c r="H26" i="62"/>
  <c r="H32" i="62"/>
  <c r="H40" i="62"/>
  <c r="H46" i="62"/>
  <c r="I26" i="62"/>
  <c r="I32" i="62"/>
  <c r="I40" i="62"/>
  <c r="I46" i="62"/>
  <c r="J26" i="62"/>
  <c r="J32" i="62"/>
  <c r="J40" i="62"/>
  <c r="J46" i="62"/>
  <c r="C27" i="62"/>
  <c r="D27" i="62"/>
  <c r="F27" i="62"/>
  <c r="G27" i="62"/>
  <c r="H27" i="62"/>
  <c r="I27" i="62"/>
  <c r="E31" i="62"/>
  <c r="F31" i="62"/>
  <c r="G31" i="62"/>
  <c r="H31" i="62"/>
  <c r="I31" i="62"/>
  <c r="C32" i="62"/>
  <c r="G32" i="62"/>
  <c r="C33" i="62"/>
  <c r="D33" i="62"/>
  <c r="F33" i="62"/>
  <c r="G33" i="62"/>
  <c r="H33" i="62"/>
  <c r="I33" i="62"/>
  <c r="C40" i="62"/>
  <c r="G40" i="62"/>
  <c r="C41" i="62"/>
  <c r="D41" i="62"/>
  <c r="F41" i="62"/>
  <c r="G41" i="62"/>
  <c r="H41" i="62"/>
  <c r="I41" i="62"/>
  <c r="C46" i="62"/>
  <c r="G46" i="62"/>
  <c r="C47" i="62"/>
  <c r="D47" i="62"/>
  <c r="F47" i="62"/>
  <c r="G47" i="62"/>
  <c r="H47" i="62"/>
  <c r="I47" i="62"/>
  <c r="AM4" i="59"/>
  <c r="AN4" i="59"/>
  <c r="AS5" i="59"/>
  <c r="AQ6" i="59"/>
  <c r="AS6" i="59"/>
  <c r="AQ7" i="59"/>
  <c r="AS7" i="59"/>
  <c r="AQ8" i="59"/>
  <c r="AS8" i="59"/>
  <c r="AQ9" i="59"/>
  <c r="AS9" i="59"/>
  <c r="AQ10" i="59"/>
  <c r="AS10" i="59"/>
  <c r="AQ11" i="59"/>
  <c r="AS11" i="59"/>
  <c r="AQ12" i="59"/>
  <c r="AS12" i="59"/>
  <c r="AQ13" i="59"/>
  <c r="AS13" i="59"/>
  <c r="AQ14" i="59"/>
  <c r="AS14" i="59"/>
  <c r="AQ15" i="59"/>
  <c r="AS15" i="59"/>
  <c r="AQ16" i="59"/>
  <c r="AS16" i="59"/>
  <c r="AQ17" i="59"/>
  <c r="AS17" i="59"/>
  <c r="AQ18" i="59"/>
  <c r="AS18" i="59"/>
  <c r="AQ19" i="59"/>
  <c r="AS19" i="59"/>
  <c r="AQ20" i="59"/>
  <c r="AQ21" i="59"/>
  <c r="AQ22" i="59"/>
  <c r="AQ23" i="59"/>
  <c r="AQ24" i="59"/>
  <c r="AQ25" i="59"/>
  <c r="AQ26" i="59"/>
  <c r="AQ27" i="59"/>
  <c r="AQ28" i="59"/>
  <c r="AQ29" i="59"/>
  <c r="AQ30" i="59"/>
  <c r="AQ31" i="59"/>
  <c r="AQ32" i="59"/>
  <c r="AQ33" i="59"/>
  <c r="AQ34" i="59"/>
  <c r="AQ35" i="59"/>
  <c r="AQ36" i="59"/>
  <c r="AQ37" i="59"/>
  <c r="AQ38" i="59"/>
  <c r="AQ39" i="59"/>
  <c r="AQ40" i="59"/>
  <c r="AQ41" i="59"/>
  <c r="AQ42" i="59"/>
  <c r="AQ43" i="59"/>
  <c r="AS20" i="59"/>
  <c r="AA21" i="59"/>
  <c r="AS21" i="59"/>
  <c r="AS22" i="59"/>
  <c r="AS23" i="59"/>
  <c r="AS24" i="59"/>
  <c r="AS25" i="59"/>
  <c r="AS26" i="59"/>
  <c r="AS27" i="59"/>
  <c r="AS28" i="59"/>
  <c r="AS29" i="59"/>
  <c r="AS30" i="59"/>
  <c r="AS31" i="59"/>
  <c r="AS32" i="59"/>
  <c r="AS33" i="59"/>
  <c r="AS34" i="59"/>
  <c r="AS35" i="59"/>
  <c r="AS36" i="59"/>
  <c r="AS37" i="59"/>
  <c r="AS38" i="59"/>
  <c r="AS39" i="59"/>
  <c r="AS40" i="59"/>
  <c r="AS41" i="59"/>
  <c r="AS42" i="59"/>
  <c r="AM354" i="59"/>
  <c r="AN354" i="59"/>
  <c r="AM355" i="59"/>
  <c r="AN355" i="59"/>
  <c r="AM356" i="59"/>
  <c r="AN356" i="59"/>
  <c r="AM357" i="59"/>
  <c r="AN357" i="59"/>
  <c r="AM358" i="59"/>
  <c r="AN358" i="59"/>
  <c r="AM359" i="59"/>
  <c r="AN359" i="59"/>
  <c r="AM360" i="59"/>
  <c r="AN360" i="59"/>
  <c r="AM361" i="59"/>
  <c r="AN361" i="59"/>
  <c r="AM362" i="59"/>
  <c r="AN362" i="59"/>
  <c r="AM363" i="59"/>
  <c r="AN363" i="59"/>
  <c r="AM364" i="59"/>
  <c r="AN364" i="59"/>
  <c r="AM365" i="59"/>
  <c r="AN365" i="59"/>
  <c r="AM366" i="59"/>
  <c r="AN366" i="59"/>
  <c r="AM367" i="59"/>
  <c r="AN367" i="59"/>
  <c r="AM368" i="59"/>
  <c r="AN368" i="59"/>
  <c r="AM369" i="59"/>
  <c r="AN369" i="59"/>
  <c r="AM370" i="59"/>
  <c r="AN370" i="59"/>
  <c r="AM371" i="59"/>
  <c r="AN371" i="59"/>
  <c r="AM372" i="59"/>
  <c r="AN372" i="59"/>
  <c r="AM373" i="59"/>
  <c r="AN373" i="59"/>
  <c r="AM374" i="59"/>
  <c r="AN374" i="59"/>
  <c r="AM375" i="59"/>
  <c r="AN375" i="59"/>
  <c r="AM376" i="59"/>
  <c r="AN376" i="59"/>
  <c r="AM377" i="59"/>
  <c r="AN377" i="59"/>
  <c r="AM378" i="59"/>
  <c r="AN378" i="59"/>
  <c r="AM379" i="59"/>
  <c r="AN379" i="59"/>
  <c r="AM380" i="59"/>
  <c r="AN380" i="59"/>
  <c r="AM381" i="59"/>
  <c r="AN381" i="59"/>
  <c r="J8" i="62"/>
  <c r="O5" i="62"/>
  <c r="E41" i="62"/>
  <c r="J9" i="62"/>
  <c r="A19" i="16"/>
  <c r="A15" i="16"/>
  <c r="E33" i="62"/>
  <c r="G12" i="58"/>
  <c r="G14" i="58"/>
  <c r="B37" i="61"/>
  <c r="B33" i="32"/>
  <c r="B33" i="61"/>
  <c r="B29" i="32"/>
  <c r="B29" i="61"/>
  <c r="B25" i="32"/>
  <c r="B25" i="61"/>
  <c r="A21" i="32"/>
  <c r="B21" i="32"/>
  <c r="B22" i="16"/>
  <c r="B21" i="61"/>
  <c r="A17" i="32"/>
  <c r="B17" i="32"/>
  <c r="B17" i="61"/>
  <c r="B13" i="32"/>
  <c r="B14" i="16"/>
  <c r="B13" i="61"/>
  <c r="B9" i="32"/>
  <c r="B10" i="16"/>
  <c r="B39" i="61"/>
  <c r="B35" i="32"/>
  <c r="B36" i="16"/>
  <c r="B35" i="61"/>
  <c r="A31" i="32"/>
  <c r="B31" i="32"/>
  <c r="B31" i="61"/>
  <c r="B27" i="32"/>
  <c r="B28" i="16"/>
  <c r="B27" i="61"/>
  <c r="B23" i="32"/>
  <c r="B23" i="61"/>
  <c r="A19" i="32"/>
  <c r="B19" i="32"/>
  <c r="B19" i="61"/>
  <c r="A16" i="16"/>
  <c r="B15" i="32"/>
  <c r="B16" i="16"/>
  <c r="B15" i="61"/>
  <c r="B11" i="32"/>
  <c r="B12" i="16"/>
  <c r="B7" i="32"/>
  <c r="B18" i="58"/>
  <c r="F18" i="58"/>
  <c r="J18" i="58"/>
  <c r="B16" i="58"/>
  <c r="F16" i="58"/>
  <c r="J16" i="58"/>
  <c r="D8" i="3"/>
  <c r="J8" i="3"/>
  <c r="J27" i="62"/>
  <c r="E11" i="62"/>
  <c r="E19" i="62"/>
  <c r="J17" i="62"/>
  <c r="E47" i="62"/>
  <c r="E27" i="62"/>
  <c r="B30" i="16"/>
  <c r="B24" i="16"/>
  <c r="B18" i="16"/>
  <c r="B10" i="61"/>
  <c r="B34" i="16"/>
  <c r="B26" i="16"/>
  <c r="S2" i="16"/>
  <c r="S2" i="32"/>
  <c r="L12" i="32"/>
  <c r="K12" i="32"/>
  <c r="B31" i="16"/>
  <c r="B29" i="16"/>
  <c r="B27" i="16"/>
  <c r="B25" i="16"/>
  <c r="B19" i="16"/>
  <c r="B17" i="16"/>
  <c r="B13" i="16"/>
  <c r="B11" i="16"/>
  <c r="B6" i="16"/>
  <c r="L22" i="16"/>
  <c r="K22" i="16"/>
  <c r="L32" i="16"/>
  <c r="K32" i="16"/>
  <c r="L13" i="16"/>
  <c r="K13" i="16"/>
  <c r="A25" i="32"/>
  <c r="L21" i="16"/>
  <c r="K21" i="16"/>
  <c r="J25" i="62"/>
  <c r="J31" i="62"/>
  <c r="J39" i="62"/>
  <c r="J45" i="62"/>
  <c r="B36" i="61"/>
  <c r="A32" i="32"/>
  <c r="B32" i="61"/>
  <c r="B28" i="61"/>
  <c r="A24" i="32"/>
  <c r="B24" i="61"/>
  <c r="A20" i="32"/>
  <c r="B20" i="61"/>
  <c r="A17" i="16"/>
  <c r="B16" i="61"/>
  <c r="B32" i="32"/>
  <c r="B8" i="32"/>
  <c r="B5" i="32"/>
  <c r="E96" i="60"/>
  <c r="E89" i="60"/>
  <c r="G18" i="58" s="1"/>
  <c r="A26" i="16"/>
  <c r="B23" i="16"/>
  <c r="B20" i="32"/>
  <c r="J14" i="62"/>
  <c r="L6" i="32"/>
  <c r="K6" i="32"/>
  <c r="B11" i="61"/>
  <c r="B8" i="16"/>
  <c r="B9" i="16"/>
  <c r="A35" i="16"/>
  <c r="A30" i="32"/>
  <c r="A18" i="32"/>
  <c r="A14" i="32"/>
  <c r="A11" i="16"/>
  <c r="B7" i="16"/>
  <c r="B6" i="32"/>
  <c r="C17" i="58"/>
  <c r="C88" i="60"/>
  <c r="C14" i="58"/>
  <c r="C85" i="60"/>
  <c r="C12" i="58"/>
  <c r="C83" i="60"/>
  <c r="D96" i="60"/>
  <c r="D89" i="60"/>
  <c r="D94" i="60" s="1"/>
  <c r="C6" i="58"/>
  <c r="C77" i="60"/>
  <c r="B35" i="16"/>
  <c r="B15" i="16"/>
  <c r="G17" i="58"/>
  <c r="L6" i="16"/>
  <c r="K6" i="16" s="1"/>
  <c r="L18" i="16"/>
  <c r="K18" i="16"/>
  <c r="L25" i="16"/>
  <c r="K25" i="16"/>
  <c r="L10" i="16"/>
  <c r="K10" i="16"/>
  <c r="L27" i="16"/>
  <c r="K27" i="16"/>
  <c r="L33" i="16"/>
  <c r="K33" i="16"/>
  <c r="L23" i="16"/>
  <c r="K23" i="16"/>
  <c r="L20" i="16"/>
  <c r="K20" i="16"/>
  <c r="L14" i="16"/>
  <c r="K14" i="16"/>
  <c r="L17" i="16"/>
  <c r="K17" i="16"/>
  <c r="L29" i="16"/>
  <c r="K29" i="16"/>
  <c r="L31" i="16"/>
  <c r="A16" i="32"/>
  <c r="K31" i="16"/>
  <c r="B74" i="60"/>
  <c r="A3" i="32"/>
  <c r="E24" i="60"/>
  <c r="E25" i="60"/>
  <c r="K7" i="3" s="1"/>
  <c r="D4" i="62"/>
  <c r="A7" i="32"/>
  <c r="A28" i="16"/>
  <c r="A32" i="16"/>
  <c r="F4" i="62"/>
  <c r="C4" i="62"/>
  <c r="A28" i="32"/>
  <c r="A21" i="16"/>
  <c r="A22" i="16"/>
  <c r="A20" i="16"/>
  <c r="P7" i="62"/>
  <c r="J41" i="62"/>
  <c r="P5" i="62"/>
  <c r="A12" i="32"/>
  <c r="C5" i="60"/>
  <c r="C4" i="3"/>
  <c r="C87" i="60"/>
  <c r="N8" i="60"/>
  <c r="L35" i="16"/>
  <c r="K35" i="16"/>
  <c r="L11" i="16"/>
  <c r="K11" i="16"/>
  <c r="L26" i="16"/>
  <c r="K26" i="16"/>
  <c r="L19" i="16"/>
  <c r="K19" i="16"/>
  <c r="L15" i="16"/>
  <c r="L34" i="16"/>
  <c r="K34" i="16"/>
  <c r="L16" i="16"/>
  <c r="K16" i="16"/>
  <c r="L24" i="16"/>
  <c r="K24" i="16"/>
  <c r="L12" i="16"/>
  <c r="K12" i="16"/>
  <c r="L36" i="16"/>
  <c r="K36" i="16"/>
  <c r="L9" i="16"/>
  <c r="A29" i="32"/>
  <c r="A30" i="16"/>
  <c r="J33" i="62"/>
  <c r="A8" i="16"/>
  <c r="A27" i="32"/>
  <c r="L28" i="16"/>
  <c r="K28" i="16"/>
  <c r="L31" i="32"/>
  <c r="K31" i="32"/>
  <c r="L28" i="32"/>
  <c r="K28" i="32"/>
  <c r="L26" i="32"/>
  <c r="K26" i="32"/>
  <c r="L24" i="32"/>
  <c r="K24" i="32"/>
  <c r="L22" i="32"/>
  <c r="K22" i="32"/>
  <c r="L20" i="32"/>
  <c r="K20" i="32"/>
  <c r="L18" i="32"/>
  <c r="K18" i="32"/>
  <c r="L16" i="32"/>
  <c r="K16" i="32"/>
  <c r="L10" i="32"/>
  <c r="K10" i="32"/>
  <c r="L8" i="32"/>
  <c r="K8" i="32"/>
  <c r="B30" i="61"/>
  <c r="A27" i="16"/>
  <c r="L30" i="32"/>
  <c r="K30" i="32"/>
  <c r="L29" i="32"/>
  <c r="K29" i="32"/>
  <c r="L27" i="32"/>
  <c r="K27" i="32"/>
  <c r="L25" i="32"/>
  <c r="K25" i="32"/>
  <c r="L23" i="32"/>
  <c r="K23" i="32"/>
  <c r="L21" i="32"/>
  <c r="K21" i="32"/>
  <c r="L19" i="32"/>
  <c r="K19" i="32"/>
  <c r="L17" i="32"/>
  <c r="K17" i="32"/>
  <c r="L15" i="32"/>
  <c r="K15" i="32"/>
  <c r="L14" i="32"/>
  <c r="K14" i="32"/>
  <c r="L13" i="32"/>
  <c r="K13" i="32"/>
  <c r="L30" i="16"/>
  <c r="K30" i="16"/>
  <c r="G6" i="58"/>
  <c r="A26" i="32"/>
  <c r="K15" i="16"/>
  <c r="H125" i="60"/>
  <c r="I125" i="60"/>
  <c r="K9" i="16"/>
  <c r="A7" i="16"/>
  <c r="A6" i="32"/>
  <c r="A25" i="16"/>
  <c r="D18" i="61"/>
  <c r="A33" i="16"/>
  <c r="D21" i="61"/>
  <c r="A33" i="32"/>
  <c r="A34" i="16"/>
  <c r="D14" i="61"/>
  <c r="K14" i="61"/>
  <c r="I14" i="61"/>
  <c r="A18" i="16"/>
  <c r="E14" i="3"/>
  <c r="I20" i="60"/>
  <c r="K14" i="3"/>
  <c r="D39" i="61"/>
  <c r="C18" i="16"/>
  <c r="D15" i="61"/>
  <c r="D23" i="61"/>
  <c r="K6" i="3"/>
  <c r="D31" i="61"/>
  <c r="A15" i="32"/>
  <c r="D19" i="61"/>
  <c r="C16" i="16"/>
  <c r="A13" i="16"/>
  <c r="A24" i="16"/>
  <c r="A22" i="32"/>
  <c r="B1" i="58"/>
  <c r="K31" i="61"/>
  <c r="I31" i="61"/>
  <c r="J31" i="61"/>
  <c r="C20" i="16"/>
  <c r="C35" i="32"/>
  <c r="L34" i="32"/>
  <c r="K34" i="32"/>
  <c r="L32" i="32"/>
  <c r="K32" i="32"/>
  <c r="L33" i="32"/>
  <c r="L36" i="32"/>
  <c r="L35" i="32"/>
  <c r="K35" i="32"/>
  <c r="L9" i="32"/>
  <c r="K9" i="32"/>
  <c r="L11" i="32"/>
  <c r="K11" i="32"/>
  <c r="L5" i="32"/>
  <c r="K5" i="32"/>
  <c r="L7" i="32"/>
  <c r="K7" i="32"/>
  <c r="K33" i="32"/>
  <c r="C11" i="16"/>
  <c r="C11" i="32"/>
  <c r="J14" i="61"/>
  <c r="G14" i="61"/>
  <c r="E14" i="61"/>
  <c r="D11" i="16"/>
  <c r="C4" i="58"/>
  <c r="C6" i="62"/>
  <c r="K4" i="58"/>
  <c r="C27" i="32"/>
  <c r="C28" i="16"/>
  <c r="C19" i="32"/>
  <c r="K23" i="61"/>
  <c r="I23" i="61"/>
  <c r="K15" i="61"/>
  <c r="I15" i="61"/>
  <c r="C12" i="16"/>
  <c r="K39" i="61"/>
  <c r="I39" i="61"/>
  <c r="C36" i="16"/>
  <c r="K21" i="61"/>
  <c r="I21" i="61"/>
  <c r="C17" i="32"/>
  <c r="C15" i="16"/>
  <c r="K18" i="61"/>
  <c r="I18" i="61"/>
  <c r="A11" i="32"/>
  <c r="A12" i="16"/>
  <c r="D27" i="61"/>
  <c r="A23" i="32"/>
  <c r="A35" i="32"/>
  <c r="D10" i="61"/>
  <c r="D37" i="61"/>
  <c r="D36" i="61"/>
  <c r="D20" i="61"/>
  <c r="D12" i="61"/>
  <c r="D29" i="61"/>
  <c r="D22" i="61"/>
  <c r="D30" i="61"/>
  <c r="D28" i="61"/>
  <c r="D35" i="61"/>
  <c r="D13" i="61"/>
  <c r="A36" i="16"/>
  <c r="D38" i="61"/>
  <c r="D33" i="61"/>
  <c r="D34" i="61"/>
  <c r="A14" i="16"/>
  <c r="D17" i="61"/>
  <c r="A13" i="32"/>
  <c r="A6" i="16"/>
  <c r="D9" i="61"/>
  <c r="G4" i="58"/>
  <c r="K36" i="32"/>
  <c r="J125" i="60"/>
  <c r="G31" i="61"/>
  <c r="E31" i="61"/>
  <c r="D28" i="16"/>
  <c r="C15" i="32"/>
  <c r="K19" i="61"/>
  <c r="I19" i="61"/>
  <c r="C10" i="32"/>
  <c r="C14" i="32"/>
  <c r="D24" i="61"/>
  <c r="D26" i="61"/>
  <c r="A5" i="32"/>
  <c r="D11" i="61"/>
  <c r="D25" i="61"/>
  <c r="D16" i="61"/>
  <c r="D32" i="61"/>
  <c r="A29" i="16"/>
  <c r="J19" i="62"/>
  <c r="E4" i="62"/>
  <c r="O8" i="62"/>
  <c r="J47" i="62"/>
  <c r="A10" i="16"/>
  <c r="A9" i="32"/>
  <c r="J11" i="62"/>
  <c r="J4" i="62"/>
  <c r="O6" i="62"/>
  <c r="Q5" i="62"/>
  <c r="Q7" i="62"/>
  <c r="A9" i="16"/>
  <c r="A8" i="32"/>
  <c r="N7" i="60"/>
  <c r="S5" i="62"/>
  <c r="R5" i="62"/>
  <c r="Q6" i="62"/>
  <c r="P6" i="62"/>
  <c r="K16" i="61"/>
  <c r="I16" i="61"/>
  <c r="C12" i="32"/>
  <c r="C13" i="16"/>
  <c r="K11" i="61"/>
  <c r="I11" i="61"/>
  <c r="C8" i="16"/>
  <c r="C7" i="32"/>
  <c r="C21" i="16"/>
  <c r="K24" i="61"/>
  <c r="I24" i="61"/>
  <c r="C20" i="32"/>
  <c r="K125" i="60"/>
  <c r="L125" i="60"/>
  <c r="C14" i="16"/>
  <c r="K17" i="61"/>
  <c r="I17" i="61"/>
  <c r="C13" i="32"/>
  <c r="K34" i="61"/>
  <c r="I34" i="61"/>
  <c r="C31" i="16"/>
  <c r="C30" i="32"/>
  <c r="K38" i="61"/>
  <c r="I38" i="61"/>
  <c r="C35" i="16"/>
  <c r="C34" i="32"/>
  <c r="C10" i="16"/>
  <c r="K13" i="61"/>
  <c r="I13" i="61"/>
  <c r="C9" i="32"/>
  <c r="C24" i="32"/>
  <c r="C25" i="16"/>
  <c r="K28" i="61"/>
  <c r="I28" i="61"/>
  <c r="C18" i="32"/>
  <c r="K22" i="61"/>
  <c r="I22" i="61"/>
  <c r="C19" i="16"/>
  <c r="K12" i="61"/>
  <c r="I12" i="61"/>
  <c r="C9" i="16"/>
  <c r="C8" i="32"/>
  <c r="C32" i="32"/>
  <c r="K36" i="61"/>
  <c r="I36" i="61"/>
  <c r="C33" i="16"/>
  <c r="C6" i="32"/>
  <c r="C7" i="16"/>
  <c r="K10" i="61"/>
  <c r="I10" i="61"/>
  <c r="J18" i="61"/>
  <c r="G18" i="61"/>
  <c r="E18" i="61"/>
  <c r="D15" i="16"/>
  <c r="G23" i="61"/>
  <c r="E23" i="61"/>
  <c r="D20" i="16"/>
  <c r="J23" i="61"/>
  <c r="Q11" i="16"/>
  <c r="R11" i="16"/>
  <c r="D10" i="32"/>
  <c r="M11" i="16"/>
  <c r="O11" i="16"/>
  <c r="R7" i="62"/>
  <c r="S7" i="62"/>
  <c r="O9" i="62"/>
  <c r="Q8" i="62"/>
  <c r="P8" i="62"/>
  <c r="K32" i="61"/>
  <c r="I32" i="61"/>
  <c r="C29" i="16"/>
  <c r="C28" i="32"/>
  <c r="K25" i="61"/>
  <c r="I25" i="61"/>
  <c r="C21" i="32"/>
  <c r="C22" i="16"/>
  <c r="C22" i="32"/>
  <c r="C23" i="16"/>
  <c r="K26" i="61"/>
  <c r="I26" i="61"/>
  <c r="J19" i="61"/>
  <c r="G19" i="61"/>
  <c r="E19" i="61"/>
  <c r="D16" i="16"/>
  <c r="Q28" i="16"/>
  <c r="R28" i="16"/>
  <c r="D27" i="32"/>
  <c r="O28" i="16"/>
  <c r="P28" i="16" s="1"/>
  <c r="C6" i="16"/>
  <c r="K9" i="61"/>
  <c r="I9" i="61"/>
  <c r="C5" i="32"/>
  <c r="C30" i="16"/>
  <c r="K33" i="61"/>
  <c r="I33" i="61"/>
  <c r="C29" i="32"/>
  <c r="K35" i="61"/>
  <c r="I35" i="61"/>
  <c r="C32" i="16"/>
  <c r="C31" i="32"/>
  <c r="K30" i="61"/>
  <c r="I30" i="61"/>
  <c r="C26" i="32"/>
  <c r="C27" i="16"/>
  <c r="C25" i="32"/>
  <c r="K29" i="61"/>
  <c r="I29" i="61"/>
  <c r="C26" i="16"/>
  <c r="C17" i="16"/>
  <c r="C16" i="32"/>
  <c r="K20" i="61"/>
  <c r="I20" i="61"/>
  <c r="C34" i="16"/>
  <c r="C33" i="32"/>
  <c r="K37" i="61"/>
  <c r="I37" i="61"/>
  <c r="K27" i="61"/>
  <c r="I27" i="61"/>
  <c r="C24" i="16"/>
  <c r="C23" i="32"/>
  <c r="J21" i="61"/>
  <c r="G21" i="61"/>
  <c r="E21" i="61"/>
  <c r="D18" i="16"/>
  <c r="J39" i="61"/>
  <c r="G39" i="61"/>
  <c r="E39" i="61"/>
  <c r="D36" i="16"/>
  <c r="G15" i="61"/>
  <c r="E15" i="61"/>
  <c r="D12" i="16"/>
  <c r="J15" i="61"/>
  <c r="C25" i="62"/>
  <c r="C31" i="62"/>
  <c r="C39" i="62"/>
  <c r="C45" i="62"/>
  <c r="C2" i="62"/>
  <c r="C14" i="62"/>
  <c r="T7" i="62"/>
  <c r="U7" i="62"/>
  <c r="D35" i="32"/>
  <c r="Q36" i="16"/>
  <c r="R36" i="16"/>
  <c r="O36" i="16"/>
  <c r="M36" i="16"/>
  <c r="N36" i="16" s="1"/>
  <c r="O18" i="16"/>
  <c r="Q18" i="16"/>
  <c r="R18" i="16"/>
  <c r="D17" i="32"/>
  <c r="M18" i="16"/>
  <c r="G27" i="61"/>
  <c r="E27" i="61"/>
  <c r="D24" i="16"/>
  <c r="J27" i="61"/>
  <c r="J20" i="61"/>
  <c r="G20" i="61"/>
  <c r="E20" i="61"/>
  <c r="D17" i="16"/>
  <c r="G29" i="61"/>
  <c r="E29" i="61"/>
  <c r="D26" i="16"/>
  <c r="J29" i="61"/>
  <c r="G30" i="61"/>
  <c r="E30" i="61"/>
  <c r="D27" i="16"/>
  <c r="J30" i="61"/>
  <c r="J9" i="61"/>
  <c r="G9" i="61"/>
  <c r="E9" i="61"/>
  <c r="D6" i="16"/>
  <c r="S28" i="16"/>
  <c r="T28" i="16" s="1"/>
  <c r="D15" i="32"/>
  <c r="Q16" i="16"/>
  <c r="R16" i="16"/>
  <c r="O16" i="16"/>
  <c r="M16" i="16"/>
  <c r="G26" i="61"/>
  <c r="E26" i="61"/>
  <c r="D23" i="16"/>
  <c r="J26" i="61"/>
  <c r="J32" i="61"/>
  <c r="G32" i="61"/>
  <c r="E32" i="61"/>
  <c r="D29" i="16"/>
  <c r="R8" i="62"/>
  <c r="S8" i="62"/>
  <c r="S11" i="16"/>
  <c r="T11" i="16"/>
  <c r="P11" i="16"/>
  <c r="Q10" i="32"/>
  <c r="R10" i="32"/>
  <c r="O10" i="32"/>
  <c r="M10" i="32"/>
  <c r="O20" i="16"/>
  <c r="D19" i="32"/>
  <c r="Q20" i="16"/>
  <c r="R20" i="16"/>
  <c r="M20" i="16"/>
  <c r="J34" i="61"/>
  <c r="G34" i="61"/>
  <c r="E34" i="61"/>
  <c r="D31" i="16"/>
  <c r="J17" i="61"/>
  <c r="G17" i="61"/>
  <c r="E17" i="61"/>
  <c r="D14" i="16"/>
  <c r="M125" i="60"/>
  <c r="N125" i="60"/>
  <c r="G16" i="61"/>
  <c r="E16" i="61"/>
  <c r="D13" i="16"/>
  <c r="J16" i="61"/>
  <c r="R6" i="62"/>
  <c r="S6" i="62"/>
  <c r="T5" i="62"/>
  <c r="D11" i="32"/>
  <c r="Q12" i="16"/>
  <c r="R12" i="16"/>
  <c r="M12" i="16"/>
  <c r="N12" i="16" s="1"/>
  <c r="O12" i="16"/>
  <c r="S12" i="16" s="1"/>
  <c r="J37" i="61"/>
  <c r="G37" i="61"/>
  <c r="E37" i="61"/>
  <c r="D34" i="16"/>
  <c r="G35" i="61"/>
  <c r="E35" i="61"/>
  <c r="D32" i="16"/>
  <c r="J35" i="61"/>
  <c r="G33" i="61"/>
  <c r="E33" i="61"/>
  <c r="D30" i="16"/>
  <c r="J33" i="61"/>
  <c r="Q27" i="32"/>
  <c r="R27" i="32"/>
  <c r="O27" i="32"/>
  <c r="M27" i="32"/>
  <c r="J25" i="61"/>
  <c r="G25" i="61"/>
  <c r="E25" i="61"/>
  <c r="D22" i="16"/>
  <c r="N11" i="16"/>
  <c r="Q15" i="16"/>
  <c r="R15" i="16"/>
  <c r="D14" i="32"/>
  <c r="M15" i="16"/>
  <c r="O15" i="16"/>
  <c r="U15" i="16" s="1"/>
  <c r="J10" i="61"/>
  <c r="G10" i="61"/>
  <c r="E10" i="61"/>
  <c r="D7" i="16"/>
  <c r="G36" i="61"/>
  <c r="E36" i="61"/>
  <c r="D33" i="16"/>
  <c r="J36" i="61"/>
  <c r="G12" i="61"/>
  <c r="E12" i="61"/>
  <c r="D9" i="16"/>
  <c r="J12" i="61"/>
  <c r="J22" i="61"/>
  <c r="G22" i="61"/>
  <c r="E22" i="61"/>
  <c r="D19" i="16"/>
  <c r="G28" i="61"/>
  <c r="E28" i="61"/>
  <c r="D25" i="16"/>
  <c r="J28" i="61"/>
  <c r="J13" i="61"/>
  <c r="G13" i="61"/>
  <c r="E13" i="61"/>
  <c r="D10" i="16"/>
  <c r="G38" i="61"/>
  <c r="E38" i="61"/>
  <c r="D35" i="16"/>
  <c r="J38" i="61"/>
  <c r="J24" i="61"/>
  <c r="G24" i="61"/>
  <c r="E24" i="61"/>
  <c r="D21" i="16"/>
  <c r="J11" i="61"/>
  <c r="G11" i="61"/>
  <c r="E11" i="61"/>
  <c r="D8" i="16"/>
  <c r="P9" i="62"/>
  <c r="O125" i="60"/>
  <c r="P125" i="60"/>
  <c r="T8" i="62"/>
  <c r="U8" i="62"/>
  <c r="V7" i="62"/>
  <c r="W7" i="62"/>
  <c r="M5" i="62"/>
  <c r="M35" i="16"/>
  <c r="D34" i="32"/>
  <c r="Q35" i="16"/>
  <c r="R35" i="16"/>
  <c r="O35" i="16"/>
  <c r="M25" i="16"/>
  <c r="N25" i="16" s="1"/>
  <c r="D24" i="32"/>
  <c r="O25" i="16"/>
  <c r="Q25" i="16"/>
  <c r="R25" i="16"/>
  <c r="D8" i="32"/>
  <c r="M9" i="16"/>
  <c r="O9" i="16"/>
  <c r="Q9" i="16"/>
  <c r="R9" i="16" s="1"/>
  <c r="M33" i="16"/>
  <c r="O33" i="16"/>
  <c r="D32" i="32"/>
  <c r="Q33" i="16"/>
  <c r="R33" i="16"/>
  <c r="N15" i="16"/>
  <c r="S27" i="32"/>
  <c r="T27" i="32"/>
  <c r="P27" i="32"/>
  <c r="D33" i="32"/>
  <c r="Q34" i="16"/>
  <c r="R34" i="16"/>
  <c r="M34" i="16"/>
  <c r="O34" i="16"/>
  <c r="P12" i="16"/>
  <c r="T6" i="62"/>
  <c r="T9" i="62"/>
  <c r="M7" i="62"/>
  <c r="M14" i="16"/>
  <c r="N14" i="16" s="1"/>
  <c r="Q14" i="16"/>
  <c r="R14" i="16"/>
  <c r="D13" i="32"/>
  <c r="O14" i="16"/>
  <c r="Q31" i="16"/>
  <c r="R31" i="16"/>
  <c r="M31" i="16"/>
  <c r="O31" i="16"/>
  <c r="D30" i="32"/>
  <c r="N20" i="16"/>
  <c r="O19" i="32"/>
  <c r="Q19" i="32"/>
  <c r="R19" i="32"/>
  <c r="M19" i="32"/>
  <c r="P10" i="32"/>
  <c r="S10" i="32"/>
  <c r="T10" i="32"/>
  <c r="O29" i="16"/>
  <c r="M29" i="16"/>
  <c r="Q29" i="16"/>
  <c r="R29" i="16"/>
  <c r="D28" i="32"/>
  <c r="N16" i="16"/>
  <c r="D5" i="32"/>
  <c r="O6" i="16"/>
  <c r="M6" i="16"/>
  <c r="N6" i="16" s="1"/>
  <c r="D16" i="32"/>
  <c r="O17" i="16"/>
  <c r="Q17" i="16"/>
  <c r="R17" i="16"/>
  <c r="M17" i="16"/>
  <c r="N18" i="16"/>
  <c r="R9" i="62"/>
  <c r="M6" i="62"/>
  <c r="Q8" i="16"/>
  <c r="R8" i="16" s="1"/>
  <c r="D7" i="32"/>
  <c r="Q21" i="16"/>
  <c r="R21" i="16"/>
  <c r="M21" i="16"/>
  <c r="D20" i="32"/>
  <c r="O21" i="16"/>
  <c r="Q10" i="16"/>
  <c r="R10" i="16"/>
  <c r="M10" i="16"/>
  <c r="O10" i="16"/>
  <c r="D9" i="32"/>
  <c r="M19" i="16"/>
  <c r="O19" i="16"/>
  <c r="D18" i="32"/>
  <c r="Q19" i="16"/>
  <c r="R19" i="16"/>
  <c r="M7" i="16"/>
  <c r="N7" i="16" s="1"/>
  <c r="O7" i="16"/>
  <c r="S7" i="16" s="1"/>
  <c r="D6" i="32"/>
  <c r="P15" i="16"/>
  <c r="S15" i="16"/>
  <c r="T15" i="16"/>
  <c r="O14" i="32"/>
  <c r="Q14" i="32"/>
  <c r="R14" i="32"/>
  <c r="M14" i="32"/>
  <c r="M22" i="16"/>
  <c r="O22" i="16"/>
  <c r="D21" i="32"/>
  <c r="Q22" i="16"/>
  <c r="R22" i="16"/>
  <c r="N27" i="32"/>
  <c r="U27" i="32"/>
  <c r="D29" i="32"/>
  <c r="Q30" i="16"/>
  <c r="R30" i="16"/>
  <c r="M30" i="16"/>
  <c r="N30" i="16" s="1"/>
  <c r="O30" i="16"/>
  <c r="S30" i="16" s="1"/>
  <c r="T30" i="16" s="1"/>
  <c r="Q32" i="16"/>
  <c r="R32" i="16"/>
  <c r="M32" i="16"/>
  <c r="N32" i="16" s="1"/>
  <c r="O32" i="16"/>
  <c r="D31" i="32"/>
  <c r="Q11" i="32"/>
  <c r="R11" i="32"/>
  <c r="M11" i="32"/>
  <c r="O11" i="32"/>
  <c r="U5" i="62"/>
  <c r="M13" i="16"/>
  <c r="Q13" i="16"/>
  <c r="R13" i="16"/>
  <c r="O13" i="16"/>
  <c r="D12" i="32"/>
  <c r="S20" i="16"/>
  <c r="T20" i="16"/>
  <c r="P20" i="16"/>
  <c r="N10" i="32"/>
  <c r="U10" i="32"/>
  <c r="Q23" i="16"/>
  <c r="R23" i="16"/>
  <c r="D22" i="32"/>
  <c r="O23" i="16"/>
  <c r="M23" i="16"/>
  <c r="N23" i="16" s="1"/>
  <c r="P16" i="16"/>
  <c r="S16" i="16"/>
  <c r="T16" i="16" s="1"/>
  <c r="M15" i="32"/>
  <c r="O15" i="32"/>
  <c r="Q15" i="32"/>
  <c r="R15" i="32"/>
  <c r="M27" i="16"/>
  <c r="O27" i="16"/>
  <c r="D26" i="32"/>
  <c r="Q27" i="16"/>
  <c r="R27" i="16"/>
  <c r="Q26" i="16"/>
  <c r="R26" i="16"/>
  <c r="D25" i="32"/>
  <c r="O26" i="16"/>
  <c r="S26" i="16" s="1"/>
  <c r="M26" i="16"/>
  <c r="D23" i="32"/>
  <c r="M24" i="16"/>
  <c r="Q24" i="16"/>
  <c r="R24" i="16"/>
  <c r="O24" i="16"/>
  <c r="M17" i="32"/>
  <c r="Q17" i="32"/>
  <c r="R17" i="32"/>
  <c r="O17" i="32"/>
  <c r="P18" i="16"/>
  <c r="S18" i="16"/>
  <c r="T18" i="16" s="1"/>
  <c r="S36" i="16"/>
  <c r="U36" i="16" s="1"/>
  <c r="P36" i="16"/>
  <c r="Q35" i="32"/>
  <c r="R35" i="32"/>
  <c r="M35" i="32"/>
  <c r="O35" i="32"/>
  <c r="X7" i="62"/>
  <c r="Y7" i="62"/>
  <c r="Q125" i="60"/>
  <c r="R125" i="60"/>
  <c r="V8" i="62"/>
  <c r="W8" i="62"/>
  <c r="N35" i="32"/>
  <c r="S17" i="32"/>
  <c r="T17" i="32"/>
  <c r="P17" i="32"/>
  <c r="N17" i="32"/>
  <c r="U17" i="32"/>
  <c r="M23" i="32"/>
  <c r="O23" i="32"/>
  <c r="Q23" i="32"/>
  <c r="R23" i="32"/>
  <c r="Q26" i="32"/>
  <c r="R26" i="32"/>
  <c r="O26" i="32"/>
  <c r="M26" i="32"/>
  <c r="N27" i="16"/>
  <c r="S15" i="32"/>
  <c r="T15" i="32"/>
  <c r="P15" i="32"/>
  <c r="O22" i="32"/>
  <c r="Q22" i="32"/>
  <c r="R22" i="32"/>
  <c r="M22" i="32"/>
  <c r="Q12" i="32"/>
  <c r="R12" i="32"/>
  <c r="O12" i="32"/>
  <c r="M12" i="32"/>
  <c r="V5" i="62"/>
  <c r="N11" i="32"/>
  <c r="O31" i="32"/>
  <c r="M31" i="32"/>
  <c r="Q31" i="32"/>
  <c r="R31" i="32"/>
  <c r="S22" i="16"/>
  <c r="T22" i="16" s="1"/>
  <c r="P22" i="16"/>
  <c r="N14" i="32"/>
  <c r="P14" i="32"/>
  <c r="S14" i="32"/>
  <c r="T14" i="32"/>
  <c r="M18" i="32"/>
  <c r="O18" i="32"/>
  <c r="Q18" i="32"/>
  <c r="R18" i="32"/>
  <c r="N19" i="16"/>
  <c r="S10" i="16"/>
  <c r="T10" i="16" s="1"/>
  <c r="P10" i="16"/>
  <c r="O20" i="32"/>
  <c r="Q20" i="32"/>
  <c r="R20" i="32"/>
  <c r="M20" i="32"/>
  <c r="N17" i="16"/>
  <c r="S17" i="16"/>
  <c r="T17" i="16"/>
  <c r="P17" i="16"/>
  <c r="P6" i="16"/>
  <c r="S6" i="16"/>
  <c r="T6" i="16" s="1"/>
  <c r="Q28" i="32"/>
  <c r="R28" i="32"/>
  <c r="M28" i="32"/>
  <c r="O28" i="32"/>
  <c r="N29" i="16"/>
  <c r="N19" i="32"/>
  <c r="U19" i="32"/>
  <c r="S19" i="32"/>
  <c r="T19" i="32"/>
  <c r="P19" i="32"/>
  <c r="P31" i="16"/>
  <c r="S31" i="16"/>
  <c r="T31" i="16" s="1"/>
  <c r="M13" i="32"/>
  <c r="Q13" i="32"/>
  <c r="R13" i="32"/>
  <c r="O13" i="32"/>
  <c r="S34" i="16"/>
  <c r="T34" i="16" s="1"/>
  <c r="P34" i="16"/>
  <c r="S33" i="16"/>
  <c r="T33" i="16"/>
  <c r="P33" i="16"/>
  <c r="N9" i="16"/>
  <c r="O24" i="32"/>
  <c r="Q24" i="32"/>
  <c r="R24" i="32"/>
  <c r="M24" i="32"/>
  <c r="P35" i="16"/>
  <c r="S35" i="16"/>
  <c r="T35" i="16" s="1"/>
  <c r="M34" i="32"/>
  <c r="Q34" i="32"/>
  <c r="R34" i="32"/>
  <c r="O34" i="32"/>
  <c r="P35" i="32"/>
  <c r="S35" i="32"/>
  <c r="T35" i="32"/>
  <c r="S24" i="16"/>
  <c r="T24" i="16"/>
  <c r="P24" i="16"/>
  <c r="N24" i="16"/>
  <c r="U24" i="16"/>
  <c r="N26" i="16"/>
  <c r="M25" i="32"/>
  <c r="O25" i="32"/>
  <c r="Q25" i="32"/>
  <c r="R25" i="32"/>
  <c r="P27" i="16"/>
  <c r="S27" i="16"/>
  <c r="T27" i="16" s="1"/>
  <c r="N15" i="32"/>
  <c r="U15" i="32"/>
  <c r="P23" i="16"/>
  <c r="S23" i="16"/>
  <c r="U23" i="16" s="1"/>
  <c r="T23" i="16"/>
  <c r="S13" i="16"/>
  <c r="T13" i="16"/>
  <c r="P13" i="16"/>
  <c r="N13" i="16"/>
  <c r="S11" i="32"/>
  <c r="T11" i="32"/>
  <c r="P11" i="32"/>
  <c r="S32" i="16"/>
  <c r="T32" i="16" s="1"/>
  <c r="P32" i="16"/>
  <c r="Q29" i="32"/>
  <c r="R29" i="32"/>
  <c r="O29" i="32"/>
  <c r="M29" i="32"/>
  <c r="Q21" i="32"/>
  <c r="R21" i="32"/>
  <c r="M21" i="32"/>
  <c r="O21" i="32"/>
  <c r="N22" i="16"/>
  <c r="M6" i="32"/>
  <c r="O6" i="32"/>
  <c r="Q6" i="32"/>
  <c r="R6" i="32"/>
  <c r="P19" i="16"/>
  <c r="S19" i="16"/>
  <c r="T19" i="16"/>
  <c r="O9" i="32"/>
  <c r="M9" i="32"/>
  <c r="Q9" i="32"/>
  <c r="R9" i="32"/>
  <c r="N10" i="16"/>
  <c r="S21" i="16"/>
  <c r="T21" i="16" s="1"/>
  <c r="P21" i="16"/>
  <c r="N21" i="16"/>
  <c r="Q7" i="32"/>
  <c r="R7" i="32"/>
  <c r="O7" i="32"/>
  <c r="M7" i="32"/>
  <c r="Q16" i="32"/>
  <c r="R16" i="32"/>
  <c r="M16" i="32"/>
  <c r="O16" i="32"/>
  <c r="O5" i="32"/>
  <c r="Q5" i="32"/>
  <c r="M5" i="32"/>
  <c r="U16" i="16"/>
  <c r="S29" i="16"/>
  <c r="U29" i="16" s="1"/>
  <c r="T29" i="16"/>
  <c r="P29" i="16"/>
  <c r="U20" i="16"/>
  <c r="M30" i="32"/>
  <c r="Q30" i="32"/>
  <c r="R30" i="32"/>
  <c r="O30" i="32"/>
  <c r="N31" i="16"/>
  <c r="U31" i="16"/>
  <c r="S14" i="16"/>
  <c r="T14" i="16"/>
  <c r="P14" i="16"/>
  <c r="U6" i="62"/>
  <c r="N34" i="16"/>
  <c r="M33" i="32"/>
  <c r="Q33" i="32"/>
  <c r="R33" i="32"/>
  <c r="O33" i="32"/>
  <c r="Q32" i="32"/>
  <c r="R32" i="32"/>
  <c r="M32" i="32"/>
  <c r="O32" i="32"/>
  <c r="N33" i="16"/>
  <c r="S9" i="16"/>
  <c r="T9" i="16" s="1"/>
  <c r="P9" i="16"/>
  <c r="M8" i="32"/>
  <c r="Q8" i="32"/>
  <c r="R8" i="32"/>
  <c r="O8" i="32"/>
  <c r="S25" i="16"/>
  <c r="T25" i="16"/>
  <c r="P25" i="16"/>
  <c r="U25" i="16"/>
  <c r="N35" i="16"/>
  <c r="U35" i="16"/>
  <c r="S125" i="60"/>
  <c r="T125" i="60"/>
  <c r="U125" i="60"/>
  <c r="Z7" i="62"/>
  <c r="AA7" i="62"/>
  <c r="S8" i="32"/>
  <c r="T8" i="32"/>
  <c r="P8" i="32"/>
  <c r="N8" i="32"/>
  <c r="U8" i="32"/>
  <c r="N32" i="32"/>
  <c r="S33" i="32"/>
  <c r="T33" i="32"/>
  <c r="P33" i="32"/>
  <c r="U33" i="32"/>
  <c r="N33" i="32"/>
  <c r="S30" i="32"/>
  <c r="T30" i="32"/>
  <c r="P30" i="32"/>
  <c r="N30" i="32"/>
  <c r="U30" i="32"/>
  <c r="Q36" i="32"/>
  <c r="R5" i="32"/>
  <c r="R36" i="32"/>
  <c r="E8" i="60"/>
  <c r="H7" i="3"/>
  <c r="N16" i="32"/>
  <c r="N7" i="32"/>
  <c r="N9" i="32"/>
  <c r="U9" i="32"/>
  <c r="N6" i="32"/>
  <c r="N21" i="32"/>
  <c r="U21" i="32"/>
  <c r="N29" i="32"/>
  <c r="P25" i="32"/>
  <c r="S25" i="32"/>
  <c r="T25" i="32"/>
  <c r="N24" i="32"/>
  <c r="U24" i="32"/>
  <c r="S24" i="32"/>
  <c r="T24" i="32"/>
  <c r="P24" i="32"/>
  <c r="S28" i="32"/>
  <c r="T28" i="32"/>
  <c r="P28" i="32"/>
  <c r="N18" i="32"/>
  <c r="N31" i="32"/>
  <c r="U31" i="32"/>
  <c r="N12" i="32"/>
  <c r="N26" i="32"/>
  <c r="P23" i="32"/>
  <c r="S23" i="32"/>
  <c r="T23" i="32"/>
  <c r="X8" i="62"/>
  <c r="Y8" i="62"/>
  <c r="U33" i="16"/>
  <c r="P32" i="32"/>
  <c r="S32" i="32"/>
  <c r="T32" i="32"/>
  <c r="U34" i="16"/>
  <c r="V6" i="62"/>
  <c r="V9" i="62"/>
  <c r="N5" i="32"/>
  <c r="M36" i="32"/>
  <c r="P5" i="32"/>
  <c r="O36" i="32"/>
  <c r="S5" i="32"/>
  <c r="S16" i="32"/>
  <c r="T16" i="32"/>
  <c r="P16" i="32"/>
  <c r="S7" i="32"/>
  <c r="T7" i="32"/>
  <c r="P7" i="32"/>
  <c r="P9" i="32"/>
  <c r="S9" i="32"/>
  <c r="T9" i="32"/>
  <c r="S6" i="32"/>
  <c r="T6" i="32"/>
  <c r="P6" i="32"/>
  <c r="U22" i="16"/>
  <c r="S21" i="32"/>
  <c r="T21" i="32"/>
  <c r="P21" i="32"/>
  <c r="S29" i="32"/>
  <c r="T29" i="32"/>
  <c r="P29" i="32"/>
  <c r="U13" i="16"/>
  <c r="N25" i="32"/>
  <c r="U25" i="32"/>
  <c r="S34" i="32"/>
  <c r="T34" i="32"/>
  <c r="P34" i="32"/>
  <c r="N34" i="32"/>
  <c r="U14" i="16"/>
  <c r="P13" i="32"/>
  <c r="S13" i="32"/>
  <c r="T13" i="32"/>
  <c r="N13" i="32"/>
  <c r="U13" i="32"/>
  <c r="N28" i="32"/>
  <c r="U28" i="32"/>
  <c r="U17" i="16"/>
  <c r="N20" i="32"/>
  <c r="U20" i="32"/>
  <c r="S20" i="32"/>
  <c r="T20" i="32"/>
  <c r="P20" i="32"/>
  <c r="U19" i="16"/>
  <c r="S18" i="32"/>
  <c r="T18" i="32"/>
  <c r="P18" i="32"/>
  <c r="U14" i="32"/>
  <c r="P31" i="32"/>
  <c r="S31" i="32"/>
  <c r="T31" i="32"/>
  <c r="U11" i="32"/>
  <c r="W5" i="62"/>
  <c r="S12" i="32"/>
  <c r="T12" i="32"/>
  <c r="P12" i="32"/>
  <c r="N22" i="32"/>
  <c r="S22" i="32"/>
  <c r="T22" i="32"/>
  <c r="P22" i="32"/>
  <c r="S26" i="32"/>
  <c r="T26" i="32"/>
  <c r="P26" i="32"/>
  <c r="N23" i="32"/>
  <c r="U23" i="32"/>
  <c r="U35" i="32"/>
  <c r="M8" i="62"/>
  <c r="Z8" i="62"/>
  <c r="AA8" i="62"/>
  <c r="M38" i="32"/>
  <c r="E11" i="60"/>
  <c r="E10" i="60"/>
  <c r="M37" i="32"/>
  <c r="N36" i="32"/>
  <c r="E6" i="60"/>
  <c r="H5" i="3"/>
  <c r="U6" i="32"/>
  <c r="U7" i="32"/>
  <c r="U16" i="32"/>
  <c r="AB7" i="62"/>
  <c r="AC7" i="62"/>
  <c r="U22" i="32"/>
  <c r="Y5" i="62"/>
  <c r="X5" i="62"/>
  <c r="U34" i="32"/>
  <c r="T5" i="32"/>
  <c r="T36" i="32"/>
  <c r="E9" i="60"/>
  <c r="H8" i="3"/>
  <c r="S36" i="32"/>
  <c r="P36" i="32"/>
  <c r="E7" i="60"/>
  <c r="H6" i="3"/>
  <c r="U5" i="32"/>
  <c r="W6" i="62"/>
  <c r="U26" i="32"/>
  <c r="U12" i="32"/>
  <c r="U18" i="32"/>
  <c r="U29" i="32"/>
  <c r="M39" i="32"/>
  <c r="E12" i="60"/>
  <c r="U32" i="32"/>
  <c r="AB8" i="62"/>
  <c r="AC8" i="62"/>
  <c r="I7" i="3"/>
  <c r="U36" i="32"/>
  <c r="M40" i="32"/>
  <c r="E13" i="60"/>
  <c r="Z5" i="62"/>
  <c r="AE7" i="62"/>
  <c r="AF7" i="62"/>
  <c r="AD7" i="62"/>
  <c r="I6" i="3"/>
  <c r="Y6" i="62"/>
  <c r="X6" i="62"/>
  <c r="X9" i="62"/>
  <c r="E19" i="60"/>
  <c r="I5" i="3"/>
  <c r="E70" i="60"/>
  <c r="AD8" i="62"/>
  <c r="AE8" i="62"/>
  <c r="AF8" i="62"/>
  <c r="M9" i="62"/>
  <c r="Z6" i="62"/>
  <c r="AA6" i="62"/>
  <c r="E21" i="60"/>
  <c r="I14" i="3"/>
  <c r="E32" i="60"/>
  <c r="AA5" i="62"/>
  <c r="I8" i="3"/>
  <c r="AB6" i="62"/>
  <c r="AC6" i="62"/>
  <c r="I16" i="3"/>
  <c r="AB5" i="62"/>
  <c r="AB9" i="62"/>
  <c r="M11" i="62"/>
  <c r="Z9" i="62"/>
  <c r="M10" i="62"/>
  <c r="AD6" i="62"/>
  <c r="AE6" i="62"/>
  <c r="AF6" i="62"/>
  <c r="AC5" i="62"/>
  <c r="AD5" i="62"/>
  <c r="AD9" i="62"/>
  <c r="M12" i="62"/>
  <c r="AG9" i="62"/>
  <c r="AE5" i="62"/>
  <c r="AF5" i="62"/>
  <c r="AF9" i="62"/>
  <c r="M13" i="62"/>
  <c r="M14" i="62"/>
  <c r="T26" i="16" l="1"/>
  <c r="U26" i="16"/>
  <c r="T12" i="16"/>
  <c r="U12" i="16"/>
  <c r="U21" i="16"/>
  <c r="U18" i="16"/>
  <c r="P30" i="16"/>
  <c r="P26" i="16"/>
  <c r="T36" i="16"/>
  <c r="U10" i="16"/>
  <c r="U27" i="16"/>
  <c r="U11" i="16"/>
  <c r="U28" i="16"/>
  <c r="N28" i="16"/>
  <c r="U32" i="16"/>
  <c r="U30" i="16"/>
  <c r="U9" i="16"/>
  <c r="K8" i="16"/>
  <c r="M8" i="16" s="1"/>
  <c r="O8" i="16"/>
  <c r="S8" i="16" s="1"/>
  <c r="T8" i="16" s="1"/>
  <c r="T37" i="16" s="1"/>
  <c r="D9" i="60" s="1"/>
  <c r="B8" i="3" s="1"/>
  <c r="P8" i="16"/>
  <c r="S37" i="16"/>
  <c r="D13" i="60" s="1"/>
  <c r="C13" i="60" s="1"/>
  <c r="T7" i="16"/>
  <c r="R7" i="16"/>
  <c r="U7" i="16"/>
  <c r="O37" i="16"/>
  <c r="D11" i="60" s="1"/>
  <c r="P7" i="16"/>
  <c r="K37" i="16"/>
  <c r="Q6" i="16"/>
  <c r="L37" i="16"/>
  <c r="C89" i="60"/>
  <c r="C18" i="58"/>
  <c r="E94" i="60"/>
  <c r="C94" i="60" s="1"/>
  <c r="D95" i="60"/>
  <c r="C23" i="58"/>
  <c r="E30" i="60"/>
  <c r="C8" i="3" l="1"/>
  <c r="N8" i="16"/>
  <c r="N37" i="16" s="1"/>
  <c r="D6" i="60" s="1"/>
  <c r="B5" i="3" s="1"/>
  <c r="M37" i="16"/>
  <c r="D10" i="60" s="1"/>
  <c r="P37" i="16"/>
  <c r="D7" i="60" s="1"/>
  <c r="C7" i="60" s="1"/>
  <c r="U8" i="16"/>
  <c r="B6" i="3"/>
  <c r="C9" i="60"/>
  <c r="C11" i="60"/>
  <c r="C6" i="3"/>
  <c r="C6" i="60"/>
  <c r="Q37" i="16"/>
  <c r="D12" i="60" s="1"/>
  <c r="U6" i="16"/>
  <c r="U37" i="16" s="1"/>
  <c r="R6" i="16"/>
  <c r="R37" i="16" s="1"/>
  <c r="D8" i="60" s="1"/>
  <c r="E95" i="60"/>
  <c r="G23" i="58"/>
  <c r="K12" i="3"/>
  <c r="E31" i="60"/>
  <c r="C24" i="58"/>
  <c r="D123" i="60"/>
  <c r="C95" i="60"/>
  <c r="C5" i="3" l="1"/>
  <c r="C10" i="60"/>
  <c r="C8" i="60"/>
  <c r="B7" i="3"/>
  <c r="C7" i="3"/>
  <c r="C12" i="60"/>
  <c r="D70" i="60"/>
  <c r="D19" i="60"/>
  <c r="D124" i="60"/>
  <c r="G24" i="58"/>
  <c r="N22" i="60"/>
  <c r="E123" i="60"/>
  <c r="F123" i="60" s="1"/>
  <c r="F60" i="60"/>
  <c r="F51" i="60" s="1"/>
  <c r="K13" i="3"/>
  <c r="F63" i="60"/>
  <c r="F54" i="60" s="1"/>
  <c r="F65" i="60"/>
  <c r="F56" i="60" s="1"/>
  <c r="F67" i="60"/>
  <c r="F58" i="60" s="1"/>
  <c r="F61" i="60"/>
  <c r="F52" i="60" s="1"/>
  <c r="D122" i="60"/>
  <c r="F62" i="60"/>
  <c r="F53" i="60" s="1"/>
  <c r="F50" i="60"/>
  <c r="F64" i="60"/>
  <c r="F55" i="60" s="1"/>
  <c r="F66" i="60"/>
  <c r="F57" i="60" s="1"/>
  <c r="D21" i="60" l="1"/>
  <c r="C14" i="3"/>
  <c r="C19" i="60"/>
  <c r="E124" i="60"/>
  <c r="F124" i="60" s="1"/>
  <c r="G124" i="60" s="1"/>
  <c r="H124" i="60" s="1"/>
  <c r="I124" i="60" s="1"/>
  <c r="J124" i="60" s="1"/>
  <c r="N23" i="60"/>
  <c r="G123" i="60"/>
  <c r="H123" i="60" s="1"/>
  <c r="E122" i="60"/>
  <c r="K23" i="60"/>
  <c r="F122" i="60"/>
  <c r="C16" i="3" l="1"/>
  <c r="C21" i="60"/>
  <c r="L7" i="60" s="1"/>
  <c r="D24" i="60"/>
  <c r="K124" i="60"/>
  <c r="L124" i="60" s="1"/>
  <c r="I123" i="60"/>
  <c r="J123" i="60" s="1"/>
  <c r="G122" i="60"/>
  <c r="H122" i="60" s="1"/>
  <c r="E6" i="3" l="1"/>
  <c r="D32" i="60"/>
  <c r="D25" i="60" s="1"/>
  <c r="D30" i="60" s="1"/>
  <c r="C24" i="60"/>
  <c r="N9" i="60" s="1"/>
  <c r="M124" i="60"/>
  <c r="N124" i="60" s="1"/>
  <c r="K123" i="60"/>
  <c r="L123" i="60" s="1"/>
  <c r="I122" i="60"/>
  <c r="J122" i="60" s="1"/>
  <c r="E12" i="3" l="1"/>
  <c r="D31" i="60"/>
  <c r="C30" i="60"/>
  <c r="L8" i="60" s="1"/>
  <c r="L9" i="60" s="1"/>
  <c r="E7" i="3"/>
  <c r="C25" i="60"/>
  <c r="N10" i="60" s="1"/>
  <c r="N12" i="60" s="1"/>
  <c r="E60" i="60"/>
  <c r="E51" i="60" s="1"/>
  <c r="C38" i="60" s="1"/>
  <c r="E64" i="60"/>
  <c r="E55" i="60" s="1"/>
  <c r="C42" i="60" s="1"/>
  <c r="E61" i="60"/>
  <c r="E52" i="60" s="1"/>
  <c r="C39" i="60" s="1"/>
  <c r="E63" i="60"/>
  <c r="E54" i="60" s="1"/>
  <c r="C41" i="60" s="1"/>
  <c r="E62" i="60"/>
  <c r="E53" i="60" s="1"/>
  <c r="C40" i="60" s="1"/>
  <c r="E67" i="60"/>
  <c r="E58" i="60" s="1"/>
  <c r="C45" i="60" s="1"/>
  <c r="D121" i="60"/>
  <c r="E65" i="60"/>
  <c r="E56" i="60" s="1"/>
  <c r="C43" i="60" s="1"/>
  <c r="E66" i="60"/>
  <c r="E57" i="60" s="1"/>
  <c r="C44" i="60" s="1"/>
  <c r="E13" i="3"/>
  <c r="E50" i="60"/>
  <c r="C37" i="60" s="1"/>
  <c r="C31" i="60"/>
  <c r="C46" i="60" s="1"/>
  <c r="M123" i="60"/>
  <c r="N123" i="60" s="1"/>
  <c r="O124" i="60"/>
  <c r="P124" i="60" s="1"/>
  <c r="K122" i="60"/>
  <c r="L122" i="60" s="1"/>
  <c r="E121" i="60" l="1"/>
  <c r="E126" i="60" s="1"/>
  <c r="J7" i="60" s="1"/>
  <c r="K22" i="60"/>
  <c r="D126" i="60"/>
  <c r="O123" i="60"/>
  <c r="P123" i="60" s="1"/>
  <c r="M122" i="60"/>
  <c r="N122" i="60" s="1"/>
  <c r="Q124" i="60"/>
  <c r="R124" i="60" s="1"/>
  <c r="F121" i="60" l="1"/>
  <c r="G121" i="60" s="1"/>
  <c r="G126" i="60" s="1"/>
  <c r="J8" i="60" s="1"/>
  <c r="M25" i="60"/>
  <c r="K25" i="60"/>
  <c r="S124" i="60"/>
  <c r="T124" i="60" s="1"/>
  <c r="U124" i="60" s="1"/>
  <c r="O122" i="60"/>
  <c r="P122" i="60" s="1"/>
  <c r="Q123" i="60"/>
  <c r="R123" i="60" s="1"/>
  <c r="H121" i="60" l="1"/>
  <c r="Q122" i="60"/>
  <c r="R122" i="60" s="1"/>
  <c r="S123" i="60"/>
  <c r="T123" i="60" s="1"/>
  <c r="U123" i="60" s="1"/>
  <c r="I121" i="60" l="1"/>
  <c r="I126" i="60" s="1"/>
  <c r="J9" i="60" s="1"/>
  <c r="S122" i="60"/>
  <c r="T122" i="60" s="1"/>
  <c r="U122" i="60" s="1"/>
  <c r="J121" i="60" l="1"/>
  <c r="K121" i="60" l="1"/>
  <c r="K126" i="60" s="1"/>
  <c r="J10" i="60" s="1"/>
  <c r="L121" i="60" l="1"/>
  <c r="M121" i="60" l="1"/>
  <c r="M126" i="60" s="1"/>
  <c r="J11" i="60" l="1"/>
  <c r="N121" i="60"/>
  <c r="O121" i="60" l="1"/>
  <c r="O126" i="60" s="1"/>
  <c r="J12" i="60" l="1"/>
  <c r="P121" i="60"/>
  <c r="Q121" i="60" l="1"/>
  <c r="Q126" i="60" s="1"/>
  <c r="J13" i="60" l="1"/>
  <c r="R121" i="60"/>
  <c r="S121" i="60" l="1"/>
  <c r="S126" i="60" s="1"/>
  <c r="J14" i="60" l="1"/>
  <c r="T121" i="60"/>
  <c r="U121" i="60" s="1"/>
  <c r="U126" i="60" s="1"/>
  <c r="J15" i="60" s="1"/>
  <c r="J16" i="60" l="1"/>
  <c r="V126" i="60"/>
</calcChain>
</file>

<file path=xl/comments1.xml><?xml version="1.0" encoding="utf-8"?>
<comments xmlns="http://schemas.openxmlformats.org/spreadsheetml/2006/main">
  <authors>
    <author>平野</author>
  </authors>
  <commentList>
    <comment ref="Y19" authorId="0">
      <text>
        <r>
          <rPr>
            <sz val="9"/>
            <color indexed="81"/>
            <rFont val="ＭＳ Ｐゴシック"/>
            <family val="3"/>
            <charset val="128"/>
          </rPr>
          <t xml:space="preserve">金額は税額表から右の表に転記してください。
小生のHPからコピーしていただくのもよい
この色のついた部分は書き換えできます
税額及び金額の上限など変更の折は修正ください。所得税の計算が可能となります
</t>
        </r>
      </text>
    </comment>
  </commentList>
</comments>
</file>

<file path=xl/comments2.xml><?xml version="1.0" encoding="utf-8"?>
<comments xmlns="http://schemas.openxmlformats.org/spreadsheetml/2006/main">
  <authors>
    <author>kooji</author>
  </authors>
  <commentList>
    <comment ref="C6" authorId="0">
      <text>
        <r>
          <rPr>
            <sz val="9"/>
            <color indexed="81"/>
            <rFont val="ＭＳ Ｐゴシック"/>
            <family val="3"/>
            <charset val="128"/>
          </rPr>
          <t>このページのみ
暗証番号｛１｝です
改良はご自由に</t>
        </r>
      </text>
    </comment>
  </commentList>
</comments>
</file>

<file path=xl/comments3.xml><?xml version="1.0" encoding="utf-8"?>
<comments xmlns="http://schemas.openxmlformats.org/spreadsheetml/2006/main">
  <authors>
    <author xml:space="preserve"> HARU企画</author>
    <author>kooji</author>
    <author xml:space="preserve"> </author>
    <author>平野</author>
    <author xml:space="preserve"> 平野　恒示</author>
  </authors>
  <commentList>
    <comment ref="D4" authorId="0">
      <text>
        <r>
          <rPr>
            <sz val="9"/>
            <color indexed="81"/>
            <rFont val="ＭＳ Ｐゴシック"/>
            <family val="3"/>
            <charset val="128"/>
          </rPr>
          <t xml:space="preserve"> 給料締切日を設定ください
</t>
        </r>
      </text>
    </comment>
    <comment ref="V4" authorId="1">
      <text>
        <r>
          <rPr>
            <sz val="9"/>
            <color indexed="81"/>
            <rFont val="ＭＳ Ｐゴシック"/>
            <family val="3"/>
            <charset val="128"/>
          </rPr>
          <t xml:space="preserve">年号を決める
</t>
        </r>
      </text>
    </comment>
    <comment ref="X4" authorId="1">
      <text>
        <r>
          <rPr>
            <sz val="9"/>
            <color indexed="81"/>
            <rFont val="ＭＳ Ｐゴシック"/>
            <family val="3"/>
            <charset val="128"/>
          </rPr>
          <t xml:space="preserve">月を決める
</t>
        </r>
      </text>
    </comment>
    <comment ref="AI4" authorId="2">
      <text>
        <r>
          <rPr>
            <b/>
            <sz val="9"/>
            <color indexed="81"/>
            <rFont val="ＭＳ Ｐゴシック"/>
            <family val="3"/>
            <charset val="128"/>
          </rPr>
          <t xml:space="preserve"> </t>
        </r>
        <r>
          <rPr>
            <sz val="9"/>
            <color indexed="81"/>
            <rFont val="ＭＳ Ｐゴシック"/>
            <family val="3"/>
            <charset val="128"/>
          </rPr>
          <t>会社名はここで入れてください</t>
        </r>
      </text>
    </comment>
    <comment ref="C5" authorId="1">
      <text>
        <r>
          <rPr>
            <sz val="9"/>
            <color indexed="81"/>
            <rFont val="ＭＳ Ｐゴシック"/>
            <family val="3"/>
            <charset val="128"/>
          </rPr>
          <t xml:space="preserve">曜日の選択ができます
</t>
        </r>
      </text>
    </comment>
    <comment ref="D5" authorId="0">
      <text>
        <r>
          <rPr>
            <b/>
            <sz val="9"/>
            <color indexed="81"/>
            <rFont val="ＭＳ Ｐゴシック"/>
            <family val="3"/>
            <charset val="128"/>
          </rPr>
          <t xml:space="preserve"> </t>
        </r>
        <r>
          <rPr>
            <sz val="9"/>
            <color indexed="81"/>
            <rFont val="ＭＳ Ｐゴシック"/>
            <family val="3"/>
            <charset val="128"/>
          </rPr>
          <t>休日の指定を曜日で選択ください
一週に２日まで指定できます。
一週一日でもかまいません</t>
        </r>
      </text>
    </comment>
    <comment ref="E8" authorId="0">
      <text>
        <r>
          <rPr>
            <sz val="9"/>
            <color indexed="81"/>
            <rFont val="ＭＳ Ｐゴシック"/>
            <family val="3"/>
            <charset val="128"/>
          </rPr>
          <t xml:space="preserve">この列に「Q」とあれば休日時給で計算する
</t>
        </r>
      </text>
    </comment>
    <comment ref="G8" authorId="0">
      <text>
        <r>
          <rPr>
            <sz val="9"/>
            <color indexed="81"/>
            <rFont val="ＭＳ Ｐゴシック"/>
            <family val="3"/>
            <charset val="128"/>
          </rPr>
          <t xml:space="preserve"> 休祭日割増時給を支払う日は、ここに印を入れる
</t>
        </r>
      </text>
    </comment>
    <comment ref="L8" authorId="0">
      <text>
        <r>
          <rPr>
            <sz val="9"/>
            <color indexed="81"/>
            <rFont val="ＭＳ Ｐゴシック"/>
            <family val="3"/>
            <charset val="128"/>
          </rPr>
          <t>祭日・特別休暇などの時はチェックを入れてください。休日時給扱いとなります。
また休日を平日扱いに変更も出来ます</t>
        </r>
      </text>
    </comment>
    <comment ref="AK8" authorId="3">
      <text>
        <r>
          <rPr>
            <sz val="9"/>
            <color indexed="81"/>
            <rFont val="ＭＳ Ｐゴシック"/>
            <family val="3"/>
            <charset val="128"/>
          </rPr>
          <t xml:space="preserve">時間の打ち込みは小数点「.」で
</t>
        </r>
      </text>
    </comment>
    <comment ref="AK9" authorId="3">
      <text>
        <r>
          <rPr>
            <sz val="9"/>
            <color indexed="81"/>
            <rFont val="ＭＳ Ｐゴシック"/>
            <family val="3"/>
            <charset val="128"/>
          </rPr>
          <t xml:space="preserve">料率に変更があったときは修正ください
</t>
        </r>
      </text>
    </comment>
    <comment ref="W11" authorId="0">
      <text>
        <r>
          <rPr>
            <b/>
            <sz val="9"/>
            <color indexed="81"/>
            <rFont val="ＭＳ Ｐゴシック"/>
            <family val="3"/>
            <charset val="128"/>
          </rPr>
          <t>　S50/6/23　</t>
        </r>
        <r>
          <rPr>
            <sz val="9"/>
            <color indexed="81"/>
            <rFont val="ＭＳ Ｐゴシック"/>
            <family val="3"/>
            <charset val="128"/>
          </rPr>
          <t>の様に打ち込む</t>
        </r>
        <r>
          <rPr>
            <b/>
            <sz val="9"/>
            <color indexed="81"/>
            <rFont val="ＭＳ Ｐゴシック"/>
            <family val="3"/>
            <charset val="128"/>
          </rPr>
          <t xml:space="preserve">
</t>
        </r>
        <r>
          <rPr>
            <sz val="9"/>
            <color indexed="81"/>
            <rFont val="ＭＳ Ｐゴシック"/>
            <family val="3"/>
            <charset val="128"/>
          </rPr>
          <t>昭和生まれのとき「ｓ47/8/15」
平成生まれの時（ｈ2/8/26）あるいは西暦で（１967/2/8),半角英数で</t>
        </r>
      </text>
    </comment>
    <comment ref="Y11" authorId="0">
      <text>
        <r>
          <rPr>
            <sz val="9"/>
            <color indexed="81"/>
            <rFont val="ＭＳ Ｐゴシック"/>
            <family val="3"/>
            <charset val="128"/>
          </rPr>
          <t xml:space="preserve"> 銀行振り込み</t>
        </r>
        <r>
          <rPr>
            <b/>
            <sz val="9"/>
            <color indexed="81"/>
            <rFont val="ＭＳ Ｐゴシック"/>
            <family val="3"/>
            <charset val="128"/>
          </rPr>
          <t>する</t>
        </r>
        <r>
          <rPr>
            <sz val="9"/>
            <color indexed="81"/>
            <rFont val="ＭＳ Ｐゴシック"/>
            <family val="3"/>
            <charset val="128"/>
          </rPr>
          <t>ときは
チェックを入れる
表は、集計表に記載
現金支払と区別できます</t>
        </r>
      </text>
    </comment>
    <comment ref="AB11" authorId="3">
      <text>
        <r>
          <rPr>
            <sz val="9"/>
            <color indexed="81"/>
            <rFont val="ＭＳ Ｐゴシック"/>
            <family val="3"/>
            <charset val="128"/>
          </rPr>
          <t xml:space="preserve">時給社員の所得税はチェックして
控除分類甲欄・乙欄、選択ください
</t>
        </r>
        <r>
          <rPr>
            <sz val="10"/>
            <color indexed="10"/>
            <rFont val="ＭＳ Ｐゴシック"/>
            <family val="3"/>
            <charset val="128"/>
          </rPr>
          <t>空欄にすれば控除しない</t>
        </r>
        <r>
          <rPr>
            <sz val="9"/>
            <color indexed="81"/>
            <rFont val="ＭＳ Ｐゴシック"/>
            <family val="3"/>
            <charset val="128"/>
          </rPr>
          <t xml:space="preserve">
(控除表は説明書右側後方にあります）</t>
        </r>
      </text>
    </comment>
    <comment ref="AC11" authorId="0">
      <text>
        <r>
          <rPr>
            <sz val="9"/>
            <color indexed="81"/>
            <rFont val="ＭＳ Ｐゴシック"/>
            <family val="3"/>
            <charset val="128"/>
          </rPr>
          <t xml:space="preserve"> 雇用保険控除率を選択する
「A」か「Ｂ」
</t>
        </r>
        <r>
          <rPr>
            <sz val="10"/>
            <color indexed="10"/>
            <rFont val="ＭＳ Ｐゴシック"/>
            <family val="3"/>
            <charset val="128"/>
          </rPr>
          <t>空欄にすれば控除しない</t>
        </r>
      </text>
    </comment>
    <comment ref="AD11" authorId="0">
      <text>
        <r>
          <rPr>
            <sz val="9"/>
            <color indexed="81"/>
            <rFont val="ＭＳ Ｐゴシック"/>
            <family val="3"/>
            <charset val="128"/>
          </rPr>
          <t xml:space="preserve"> 基本給があって、残業手当を支給する社員は時給のみを「０ 円」とし集計元帳に基本給を記入ください
</t>
        </r>
      </text>
    </comment>
    <comment ref="AI11" authorId="0">
      <text>
        <r>
          <rPr>
            <sz val="9"/>
            <color indexed="81"/>
            <rFont val="ＭＳ Ｐゴシック"/>
            <family val="3"/>
            <charset val="128"/>
          </rPr>
          <t xml:space="preserve"> 所得税控除に欠かせません扶養家族の人数を記入する
</t>
        </r>
      </text>
    </comment>
    <comment ref="AK11" authorId="0">
      <text>
        <r>
          <rPr>
            <sz val="9"/>
            <color indexed="81"/>
            <rFont val="ＭＳ Ｐゴシック"/>
            <family val="3"/>
            <charset val="128"/>
          </rPr>
          <t>昭和のとき「ｓ47/8/15」
平成の時（ｈ2/8/26）あるいは西暦で（１967/2/8),半角英数で</t>
        </r>
      </text>
    </comment>
    <comment ref="AM11" authorId="0">
      <text>
        <r>
          <rPr>
            <sz val="9"/>
            <color indexed="81"/>
            <rFont val="ＭＳ Ｐゴシック"/>
            <family val="3"/>
            <charset val="128"/>
          </rPr>
          <t xml:space="preserve"> 「０」から記入する時は
「’」を書き入れてから記入ください</t>
        </r>
        <r>
          <rPr>
            <b/>
            <sz val="9"/>
            <color indexed="81"/>
            <rFont val="ＭＳ Ｐゴシック"/>
            <family val="3"/>
            <charset val="128"/>
          </rPr>
          <t xml:space="preserve">
</t>
        </r>
        <r>
          <rPr>
            <sz val="9"/>
            <color indexed="81"/>
            <rFont val="ＭＳ Ｐゴシック"/>
            <family val="3"/>
            <charset val="128"/>
          </rPr>
          <t xml:space="preserve">
</t>
        </r>
      </text>
    </comment>
    <comment ref="Y20" authorId="0">
      <text>
        <r>
          <rPr>
            <sz val="9"/>
            <color indexed="81"/>
            <rFont val="ＭＳ Ｐゴシック"/>
            <family val="3"/>
            <charset val="128"/>
          </rPr>
          <t xml:space="preserve"> 銀行振り込み</t>
        </r>
        <r>
          <rPr>
            <b/>
            <sz val="9"/>
            <color indexed="81"/>
            <rFont val="ＭＳ Ｐゴシック"/>
            <family val="3"/>
            <charset val="128"/>
          </rPr>
          <t>する</t>
        </r>
        <r>
          <rPr>
            <sz val="9"/>
            <color indexed="81"/>
            <rFont val="ＭＳ Ｐゴシック"/>
            <family val="3"/>
            <charset val="128"/>
          </rPr>
          <t>ときは
チェックを入れる
表は、集計表の下に記載
現金支払と区別できます</t>
        </r>
      </text>
    </comment>
    <comment ref="AB20" authorId="3">
      <text>
        <r>
          <rPr>
            <sz val="9"/>
            <color indexed="81"/>
            <rFont val="ＭＳ Ｐゴシック"/>
            <family val="3"/>
            <charset val="128"/>
          </rPr>
          <t>正社員の所得税控除は
「甲欄」で計算します</t>
        </r>
      </text>
    </comment>
    <comment ref="AC20" authorId="0">
      <text>
        <r>
          <rPr>
            <sz val="9"/>
            <color indexed="81"/>
            <rFont val="ＭＳ Ｐゴシック"/>
            <family val="3"/>
            <charset val="128"/>
          </rPr>
          <t xml:space="preserve"> 雇用保険控除率を選択する
「A」か「Ｂ」
</t>
        </r>
        <r>
          <rPr>
            <sz val="10"/>
            <color indexed="10"/>
            <rFont val="ＭＳ Ｐゴシック"/>
            <family val="3"/>
            <charset val="128"/>
          </rPr>
          <t>空欄は控除しない</t>
        </r>
      </text>
    </comment>
    <comment ref="AF20" authorId="4">
      <text>
        <r>
          <rPr>
            <sz val="9"/>
            <color indexed="81"/>
            <rFont val="ＭＳ Ｐゴシック"/>
            <family val="3"/>
            <charset val="128"/>
          </rPr>
          <t xml:space="preserve"> 扶養家族の人数を入れる
</t>
        </r>
      </text>
    </comment>
    <comment ref="V21" authorId="2">
      <text>
        <r>
          <rPr>
            <sz val="9"/>
            <color indexed="81"/>
            <rFont val="ＭＳ Ｐゴシック"/>
            <family val="3"/>
            <charset val="128"/>
          </rPr>
          <t xml:space="preserve">正社員（残業手当の無い社員）
諸手当等の支給は
集計元帳で管理、記帳ください
</t>
        </r>
      </text>
    </comment>
  </commentList>
</comments>
</file>

<file path=xl/comments4.xml><?xml version="1.0" encoding="utf-8"?>
<comments xmlns="http://schemas.openxmlformats.org/spreadsheetml/2006/main">
  <authors>
    <author xml:space="preserve"> </author>
  </authors>
  <commentList>
    <comment ref="B14" authorId="0">
      <text>
        <r>
          <rPr>
            <b/>
            <sz val="9"/>
            <color indexed="81"/>
            <rFont val="ＭＳ Ｐゴシック"/>
            <family val="3"/>
            <charset val="128"/>
          </rPr>
          <t xml:space="preserve"> 支給科目は自由に変えてください
</t>
        </r>
        <r>
          <rPr>
            <sz val="9"/>
            <color indexed="81"/>
            <rFont val="ＭＳ Ｐゴシック"/>
            <family val="3"/>
            <charset val="128"/>
          </rPr>
          <t xml:space="preserve">
</t>
        </r>
      </text>
    </comment>
  </commentList>
</comments>
</file>

<file path=xl/comments5.xml><?xml version="1.0" encoding="utf-8"?>
<comments xmlns="http://schemas.openxmlformats.org/spreadsheetml/2006/main">
  <authors>
    <author>kooji</author>
  </authors>
  <commentList>
    <comment ref="E5" authorId="0">
      <text>
        <r>
          <rPr>
            <sz val="9"/>
            <color indexed="81"/>
            <rFont val="ＭＳ Ｐゴシック"/>
            <family val="3"/>
            <charset val="128"/>
          </rPr>
          <t>時間の書き入れは
　８．３０
　９．００　
１７．３０　のように
　</t>
        </r>
      </text>
    </comment>
  </commentList>
</comments>
</file>

<file path=xl/sharedStrings.xml><?xml version="1.0" encoding="utf-8"?>
<sst xmlns="http://schemas.openxmlformats.org/spreadsheetml/2006/main" count="454" uniqueCount="322">
  <si>
    <t>家族手当</t>
    <rPh sb="0" eb="2">
      <t>カゾク</t>
    </rPh>
    <rPh sb="2" eb="4">
      <t>テアテ</t>
    </rPh>
    <phoneticPr fontId="3"/>
  </si>
  <si>
    <t>皆勤手当</t>
    <rPh sb="0" eb="2">
      <t>カイキン</t>
    </rPh>
    <rPh sb="2" eb="4">
      <t>テアテ</t>
    </rPh>
    <phoneticPr fontId="3"/>
  </si>
  <si>
    <t>小　計</t>
    <rPh sb="0" eb="1">
      <t>ショウ</t>
    </rPh>
    <rPh sb="2" eb="3">
      <t>ケイ</t>
    </rPh>
    <phoneticPr fontId="3"/>
  </si>
  <si>
    <t>交通費</t>
    <rPh sb="0" eb="3">
      <t>コウツウヒ</t>
    </rPh>
    <phoneticPr fontId="3"/>
  </si>
  <si>
    <t>合　計</t>
    <rPh sb="0" eb="1">
      <t>ゴウ</t>
    </rPh>
    <rPh sb="2" eb="3">
      <t>ケイ</t>
    </rPh>
    <phoneticPr fontId="3"/>
  </si>
  <si>
    <t>健康保険</t>
    <rPh sb="0" eb="2">
      <t>ケンコウ</t>
    </rPh>
    <rPh sb="2" eb="4">
      <t>ホケン</t>
    </rPh>
    <phoneticPr fontId="3"/>
  </si>
  <si>
    <t>厚生年金</t>
    <rPh sb="0" eb="2">
      <t>コウセイ</t>
    </rPh>
    <rPh sb="2" eb="4">
      <t>ネンキン</t>
    </rPh>
    <phoneticPr fontId="3"/>
  </si>
  <si>
    <t>雇用保険</t>
    <rPh sb="0" eb="2">
      <t>コヨウ</t>
    </rPh>
    <rPh sb="2" eb="4">
      <t>ホケン</t>
    </rPh>
    <phoneticPr fontId="3"/>
  </si>
  <si>
    <t>所得税</t>
    <rPh sb="0" eb="3">
      <t>ショトクゼイ</t>
    </rPh>
    <phoneticPr fontId="3"/>
  </si>
  <si>
    <t>住民税</t>
    <rPh sb="0" eb="3">
      <t>ジュウミンゼイ</t>
    </rPh>
    <phoneticPr fontId="3"/>
  </si>
  <si>
    <t>差引支給額</t>
    <rPh sb="0" eb="2">
      <t>サシヒキ</t>
    </rPh>
    <rPh sb="2" eb="5">
      <t>シキュウガク</t>
    </rPh>
    <phoneticPr fontId="3"/>
  </si>
  <si>
    <t>扶養家族人数</t>
    <rPh sb="0" eb="2">
      <t>フヨウ</t>
    </rPh>
    <rPh sb="2" eb="4">
      <t>カゾク</t>
    </rPh>
    <rPh sb="4" eb="6">
      <t>ニンズウ</t>
    </rPh>
    <phoneticPr fontId="3"/>
  </si>
  <si>
    <t>給料支払明細書</t>
    <rPh sb="0" eb="2">
      <t>キュウリョウ</t>
    </rPh>
    <rPh sb="2" eb="4">
      <t>シハライ</t>
    </rPh>
    <rPh sb="4" eb="7">
      <t>メイサイショ</t>
    </rPh>
    <phoneticPr fontId="3"/>
  </si>
  <si>
    <t>支給額</t>
    <rPh sb="0" eb="3">
      <t>シキュウガク</t>
    </rPh>
    <phoneticPr fontId="3"/>
  </si>
  <si>
    <t>月</t>
    <rPh sb="0" eb="1">
      <t>ツキ</t>
    </rPh>
    <phoneticPr fontId="3"/>
  </si>
  <si>
    <t>日</t>
    <rPh sb="0" eb="1">
      <t>ヒ</t>
    </rPh>
    <phoneticPr fontId="3"/>
  </si>
  <si>
    <t>曜日</t>
    <rPh sb="0" eb="2">
      <t>ヨウビ</t>
    </rPh>
    <phoneticPr fontId="3"/>
  </si>
  <si>
    <t>出社時間</t>
    <rPh sb="0" eb="2">
      <t>シュッシャ</t>
    </rPh>
    <rPh sb="2" eb="4">
      <t>ジカン</t>
    </rPh>
    <phoneticPr fontId="3"/>
  </si>
  <si>
    <t>退社時間</t>
    <rPh sb="0" eb="2">
      <t>タイシャ</t>
    </rPh>
    <rPh sb="2" eb="4">
      <t>ジカン</t>
    </rPh>
    <phoneticPr fontId="3"/>
  </si>
  <si>
    <t>勤務時間</t>
    <rPh sb="0" eb="2">
      <t>キンム</t>
    </rPh>
    <rPh sb="2" eb="4">
      <t>ジカン</t>
    </rPh>
    <phoneticPr fontId="3"/>
  </si>
  <si>
    <t>年</t>
    <rPh sb="0" eb="1">
      <t>ネン</t>
    </rPh>
    <phoneticPr fontId="3"/>
  </si>
  <si>
    <t>時　給</t>
    <rPh sb="0" eb="1">
      <t>トキ</t>
    </rPh>
    <rPh sb="2" eb="3">
      <t>キュウ</t>
    </rPh>
    <phoneticPr fontId="3"/>
  </si>
  <si>
    <t>休憩時間</t>
    <rPh sb="0" eb="2">
      <t>キュウケイ</t>
    </rPh>
    <rPh sb="2" eb="4">
      <t>ジカン</t>
    </rPh>
    <phoneticPr fontId="3"/>
  </si>
  <si>
    <t>　　出勤日数</t>
    <rPh sb="2" eb="4">
      <t>シュッキン</t>
    </rPh>
    <rPh sb="4" eb="6">
      <t>ニッスウ</t>
    </rPh>
    <phoneticPr fontId="3"/>
  </si>
  <si>
    <t>A</t>
    <phoneticPr fontId="3"/>
  </si>
  <si>
    <t>B</t>
    <phoneticPr fontId="3"/>
  </si>
  <si>
    <t>計</t>
    <rPh sb="0" eb="1">
      <t>ケイ</t>
    </rPh>
    <phoneticPr fontId="3"/>
  </si>
  <si>
    <t>支給金額ー保険･年金</t>
    <rPh sb="0" eb="2">
      <t>シキュウ</t>
    </rPh>
    <rPh sb="2" eb="4">
      <t>キンガク</t>
    </rPh>
    <rPh sb="5" eb="7">
      <t>ホケン</t>
    </rPh>
    <rPh sb="8" eb="10">
      <t>ネンキン</t>
    </rPh>
    <phoneticPr fontId="3"/>
  </si>
  <si>
    <t>2月28日以降の日と、30日の月の31日は無視してください。</t>
    <rPh sb="1" eb="2">
      <t>ツキ</t>
    </rPh>
    <rPh sb="4" eb="5">
      <t>ヒ</t>
    </rPh>
    <rPh sb="5" eb="7">
      <t>イコウ</t>
    </rPh>
    <rPh sb="8" eb="9">
      <t>ヒ</t>
    </rPh>
    <rPh sb="13" eb="14">
      <t>ヒ</t>
    </rPh>
    <rPh sb="15" eb="16">
      <t>ツキ</t>
    </rPh>
    <rPh sb="19" eb="20">
      <t>ヒ</t>
    </rPh>
    <rPh sb="21" eb="23">
      <t>ムシ</t>
    </rPh>
    <phoneticPr fontId="3"/>
  </si>
  <si>
    <t>Haru企画　　平野恒示</t>
    <rPh sb="4" eb="6">
      <t>キカク</t>
    </rPh>
    <rPh sb="8" eb="10">
      <t>ヒラノ</t>
    </rPh>
    <rPh sb="10" eb="11">
      <t>コウ</t>
    </rPh>
    <rPh sb="11" eb="12">
      <t>ジ</t>
    </rPh>
    <phoneticPr fontId="3"/>
  </si>
  <si>
    <t>控　　除　　額</t>
    <rPh sb="0" eb="1">
      <t>ヒカエ</t>
    </rPh>
    <rPh sb="3" eb="4">
      <t>ジョ</t>
    </rPh>
    <rPh sb="6" eb="7">
      <t>ガク</t>
    </rPh>
    <phoneticPr fontId="3"/>
  </si>
  <si>
    <t>支　　給　　額</t>
    <rPh sb="0" eb="1">
      <t>ササ</t>
    </rPh>
    <rPh sb="3" eb="4">
      <t>キュウ</t>
    </rPh>
    <rPh sb="6" eb="7">
      <t>ガク</t>
    </rPh>
    <phoneticPr fontId="3"/>
  </si>
  <si>
    <t>西暦</t>
    <rPh sb="0" eb="2">
      <t>セイレキ</t>
    </rPh>
    <phoneticPr fontId="3"/>
  </si>
  <si>
    <t>枚　　数</t>
    <rPh sb="0" eb="1">
      <t>マイ</t>
    </rPh>
    <rPh sb="3" eb="4">
      <t>カズ</t>
    </rPh>
    <phoneticPr fontId="3"/>
  </si>
  <si>
    <t>給料支払金種別表</t>
    <rPh sb="0" eb="2">
      <t>キュウリョウ</t>
    </rPh>
    <rPh sb="2" eb="4">
      <t>シハライ</t>
    </rPh>
    <rPh sb="4" eb="6">
      <t>キンシュ</t>
    </rPh>
    <rPh sb="6" eb="7">
      <t>ベツ</t>
    </rPh>
    <rPh sb="7" eb="8">
      <t>ヒョウ</t>
    </rPh>
    <phoneticPr fontId="3"/>
  </si>
  <si>
    <t>支給金額ー保険年金</t>
    <rPh sb="0" eb="2">
      <t>シキュウ</t>
    </rPh>
    <rPh sb="2" eb="4">
      <t>キンガク</t>
    </rPh>
    <rPh sb="5" eb="7">
      <t>ホケン</t>
    </rPh>
    <rPh sb="7" eb="9">
      <t>ネンキン</t>
    </rPh>
    <phoneticPr fontId="3"/>
  </si>
  <si>
    <t>あ</t>
    <phoneticPr fontId="3"/>
  </si>
  <si>
    <t>い</t>
    <phoneticPr fontId="3"/>
  </si>
  <si>
    <t>う</t>
    <phoneticPr fontId="3"/>
  </si>
  <si>
    <t>両替金額　</t>
    <rPh sb="0" eb="2">
      <t>リョウガエ</t>
    </rPh>
    <rPh sb="2" eb="4">
      <t>キンガク</t>
    </rPh>
    <phoneticPr fontId="3"/>
  </si>
  <si>
    <t>社員・時給社員合算してあります</t>
    <rPh sb="0" eb="2">
      <t>シャイン</t>
    </rPh>
    <rPh sb="3" eb="5">
      <t>ジキュウ</t>
    </rPh>
    <rPh sb="5" eb="7">
      <t>シャイン</t>
    </rPh>
    <rPh sb="7" eb="9">
      <t>ガッサン</t>
    </rPh>
    <phoneticPr fontId="3"/>
  </si>
  <si>
    <t>金  　　 種</t>
    <rPh sb="0" eb="1">
      <t>キン</t>
    </rPh>
    <rPh sb="6" eb="7">
      <t>シュ</t>
    </rPh>
    <phoneticPr fontId="3"/>
  </si>
  <si>
    <t>給   料</t>
    <rPh sb="0" eb="1">
      <t>キュウ</t>
    </rPh>
    <rPh sb="4" eb="5">
      <t>リョウ</t>
    </rPh>
    <phoneticPr fontId="3"/>
  </si>
  <si>
    <t>支　給　額</t>
    <rPh sb="0" eb="1">
      <t>ササ</t>
    </rPh>
    <rPh sb="2" eb="3">
      <t>キュウ</t>
    </rPh>
    <rPh sb="4" eb="5">
      <t>ガク</t>
    </rPh>
    <phoneticPr fontId="3"/>
  </si>
  <si>
    <t>控　除　額</t>
    <rPh sb="0" eb="1">
      <t>ヒカエ</t>
    </rPh>
    <rPh sb="2" eb="3">
      <t>ジョ</t>
    </rPh>
    <rPh sb="4" eb="5">
      <t>ガク</t>
    </rPh>
    <phoneticPr fontId="3"/>
  </si>
  <si>
    <r>
      <t xml:space="preserve">月分    </t>
    </r>
    <r>
      <rPr>
        <sz val="20"/>
        <rFont val="HG丸ｺﾞｼｯｸM-PRO"/>
        <family val="3"/>
        <charset val="128"/>
      </rPr>
      <t>時給社員給料･集計表</t>
    </r>
    <rPh sb="0" eb="1">
      <t>ツキ</t>
    </rPh>
    <rPh sb="1" eb="2">
      <t>ブン</t>
    </rPh>
    <rPh sb="6" eb="8">
      <t>ジキュウ</t>
    </rPh>
    <rPh sb="8" eb="10">
      <t>シャイン</t>
    </rPh>
    <rPh sb="10" eb="12">
      <t>キュウリョウ</t>
    </rPh>
    <rPh sb="13" eb="15">
      <t>シュウケイ</t>
    </rPh>
    <rPh sb="15" eb="16">
      <t>ヒョウ</t>
    </rPh>
    <phoneticPr fontId="3"/>
  </si>
  <si>
    <r>
      <t xml:space="preserve"> </t>
    </r>
    <r>
      <rPr>
        <sz val="14"/>
        <rFont val="HG丸ｺﾞｼｯｸM-PRO"/>
        <family val="3"/>
        <charset val="128"/>
      </rPr>
      <t xml:space="preserve">月分　  </t>
    </r>
    <r>
      <rPr>
        <sz val="20"/>
        <rFont val="HG丸ｺﾞｼｯｸM-PRO"/>
        <family val="3"/>
        <charset val="128"/>
      </rPr>
      <t>社員給料･集計表</t>
    </r>
    <rPh sb="1" eb="2">
      <t>ツキ</t>
    </rPh>
    <rPh sb="2" eb="3">
      <t>ブン</t>
    </rPh>
    <rPh sb="6" eb="8">
      <t>シャイン</t>
    </rPh>
    <rPh sb="8" eb="10">
      <t>キュウリョウ</t>
    </rPh>
    <rPh sb="11" eb="13">
      <t>シュウケイ</t>
    </rPh>
    <rPh sb="13" eb="14">
      <t>ヒョウ</t>
    </rPh>
    <phoneticPr fontId="3"/>
  </si>
  <si>
    <t>その月の社会保険料等控除後の給与等の金額</t>
    <rPh sb="2" eb="3">
      <t>ツキ</t>
    </rPh>
    <rPh sb="4" eb="6">
      <t>シャカイ</t>
    </rPh>
    <rPh sb="6" eb="9">
      <t>ホケンリョウ</t>
    </rPh>
    <rPh sb="9" eb="10">
      <t>トウ</t>
    </rPh>
    <rPh sb="10" eb="12">
      <t>コウジョ</t>
    </rPh>
    <rPh sb="12" eb="13">
      <t>ゴ</t>
    </rPh>
    <rPh sb="14" eb="17">
      <t>キュウヨトウ</t>
    </rPh>
    <rPh sb="18" eb="20">
      <t>キンガク</t>
    </rPh>
    <phoneticPr fontId="3"/>
  </si>
  <si>
    <t>甲</t>
    <rPh sb="0" eb="1">
      <t>コウ</t>
    </rPh>
    <phoneticPr fontId="3"/>
  </si>
  <si>
    <t>扶　養　親　族　等　の　数</t>
    <rPh sb="0" eb="1">
      <t>タモツ</t>
    </rPh>
    <rPh sb="2" eb="3">
      <t>オサム</t>
    </rPh>
    <rPh sb="4" eb="5">
      <t>オヤ</t>
    </rPh>
    <rPh sb="6" eb="7">
      <t>ゾク</t>
    </rPh>
    <rPh sb="8" eb="9">
      <t>トウ</t>
    </rPh>
    <rPh sb="12" eb="13">
      <t>カズ</t>
    </rPh>
    <phoneticPr fontId="3"/>
  </si>
  <si>
    <t>以　上</t>
    <rPh sb="0" eb="1">
      <t>イ</t>
    </rPh>
    <rPh sb="2" eb="3">
      <t>ジョウ</t>
    </rPh>
    <phoneticPr fontId="3"/>
  </si>
  <si>
    <t>未　満</t>
    <rPh sb="0" eb="1">
      <t>ミ</t>
    </rPh>
    <rPh sb="2" eb="3">
      <t>マン</t>
    </rPh>
    <phoneticPr fontId="3"/>
  </si>
  <si>
    <t>休祭日給</t>
    <rPh sb="0" eb="3">
      <t>キュウサイジツ</t>
    </rPh>
    <rPh sb="3" eb="4">
      <t>キュウ</t>
    </rPh>
    <phoneticPr fontId="3"/>
  </si>
  <si>
    <t>平日給</t>
    <rPh sb="0" eb="2">
      <t>ヘイジツ</t>
    </rPh>
    <rPh sb="2" eb="3">
      <t>キュウ</t>
    </rPh>
    <phoneticPr fontId="3"/>
  </si>
  <si>
    <t>割増</t>
    <rPh sb="0" eb="2">
      <t>ワリマシ</t>
    </rPh>
    <phoneticPr fontId="3"/>
  </si>
  <si>
    <r>
      <t>休祭日割</t>
    </r>
    <r>
      <rPr>
        <sz val="9"/>
        <rFont val="ＭＳ Ｐゴシック"/>
        <family val="3"/>
        <charset val="128"/>
      </rPr>
      <t>増</t>
    </r>
    <r>
      <rPr>
        <sz val="9"/>
        <rFont val="HG丸ｺﾞｼｯｸM-PRO"/>
        <family val="3"/>
        <charset val="128"/>
      </rPr>
      <t>時給</t>
    </r>
    <rPh sb="0" eb="1">
      <t>キュウ</t>
    </rPh>
    <rPh sb="1" eb="3">
      <t>サイジツ</t>
    </rPh>
    <rPh sb="3" eb="5">
      <t>ワリマシ</t>
    </rPh>
    <rPh sb="5" eb="7">
      <t>ジキュウ</t>
    </rPh>
    <phoneticPr fontId="3"/>
  </si>
  <si>
    <r>
      <t>休祭日</t>
    </r>
    <r>
      <rPr>
        <sz val="9"/>
        <rFont val="ＭＳ Ｐゴシック"/>
        <family val="3"/>
        <charset val="128"/>
      </rPr>
      <t>残</t>
    </r>
    <r>
      <rPr>
        <sz val="9"/>
        <rFont val="HG丸ｺﾞｼｯｸM-PRO"/>
        <family val="3"/>
        <charset val="128"/>
      </rPr>
      <t>業割</t>
    </r>
    <r>
      <rPr>
        <sz val="9"/>
        <rFont val="ＭＳ Ｐゴシック"/>
        <family val="3"/>
        <charset val="128"/>
      </rPr>
      <t>増</t>
    </r>
    <r>
      <rPr>
        <sz val="9"/>
        <rFont val="HG丸ｺﾞｼｯｸM-PRO"/>
        <family val="3"/>
        <charset val="128"/>
      </rPr>
      <t>時給</t>
    </r>
    <rPh sb="0" eb="1">
      <t>キュウ</t>
    </rPh>
    <rPh sb="1" eb="3">
      <t>サイジツ</t>
    </rPh>
    <rPh sb="3" eb="5">
      <t>ザンギョウ</t>
    </rPh>
    <rPh sb="5" eb="7">
      <t>ワリマシ</t>
    </rPh>
    <rPh sb="7" eb="9">
      <t>ジキュウ</t>
    </rPh>
    <phoneticPr fontId="3"/>
  </si>
  <si>
    <r>
      <t>残</t>
    </r>
    <r>
      <rPr>
        <sz val="10"/>
        <rFont val="HG丸ｺﾞｼｯｸM-PRO"/>
        <family val="3"/>
        <charset val="128"/>
      </rPr>
      <t>業開始時間</t>
    </r>
    <rPh sb="0" eb="2">
      <t>ザンギョウ</t>
    </rPh>
    <rPh sb="2" eb="4">
      <t>カイシ</t>
    </rPh>
    <rPh sb="4" eb="6">
      <t>ジカン</t>
    </rPh>
    <phoneticPr fontId="3"/>
  </si>
  <si>
    <r>
      <t>残</t>
    </r>
    <r>
      <rPr>
        <sz val="10"/>
        <rFont val="HG丸ｺﾞｼｯｸM-PRO"/>
        <family val="3"/>
        <charset val="128"/>
      </rPr>
      <t>業時間</t>
    </r>
    <rPh sb="0" eb="2">
      <t>ザンギョウ</t>
    </rPh>
    <rPh sb="2" eb="4">
      <t>ジカン</t>
    </rPh>
    <phoneticPr fontId="3"/>
  </si>
  <si>
    <t>A</t>
    <phoneticPr fontId="3"/>
  </si>
  <si>
    <t>休祭日時給</t>
    <rPh sb="0" eb="1">
      <t>キュウ</t>
    </rPh>
    <rPh sb="1" eb="2">
      <t>サイ</t>
    </rPh>
    <rPh sb="2" eb="3">
      <t>ビ</t>
    </rPh>
    <rPh sb="3" eb="5">
      <t>ジキュウ</t>
    </rPh>
    <phoneticPr fontId="3"/>
  </si>
  <si>
    <t>平日時給</t>
    <rPh sb="0" eb="2">
      <t>ヘイジツ</t>
    </rPh>
    <rPh sb="2" eb="4">
      <t>ジキュウ</t>
    </rPh>
    <phoneticPr fontId="3"/>
  </si>
  <si>
    <r>
      <t>残</t>
    </r>
    <r>
      <rPr>
        <sz val="9"/>
        <rFont val="HG丸ｺﾞｼｯｸM-PRO"/>
        <family val="3"/>
        <charset val="128"/>
      </rPr>
      <t>業給</t>
    </r>
    <rPh sb="0" eb="1">
      <t>ザン</t>
    </rPh>
    <rPh sb="1" eb="2">
      <t>ギョウ</t>
    </rPh>
    <rPh sb="2" eb="3">
      <t>キュウ</t>
    </rPh>
    <phoneticPr fontId="3"/>
  </si>
  <si>
    <r>
      <t>休祭</t>
    </r>
    <r>
      <rPr>
        <sz val="9"/>
        <rFont val="ＭＳ Ｐゴシック"/>
        <family val="3"/>
        <charset val="128"/>
      </rPr>
      <t>残</t>
    </r>
    <r>
      <rPr>
        <sz val="9"/>
        <rFont val="HG丸ｺﾞｼｯｸM-PRO"/>
        <family val="3"/>
        <charset val="128"/>
      </rPr>
      <t>業給</t>
    </r>
    <rPh sb="0" eb="1">
      <t>キュウ</t>
    </rPh>
    <rPh sb="1" eb="2">
      <t>サイ</t>
    </rPh>
    <rPh sb="2" eb="4">
      <t>ザンギョウ</t>
    </rPh>
    <rPh sb="4" eb="5">
      <t>キュウ</t>
    </rPh>
    <phoneticPr fontId="3"/>
  </si>
  <si>
    <r>
      <t>平日</t>
    </r>
    <r>
      <rPr>
        <sz val="9"/>
        <rFont val="ＭＳ Ｐゴシック"/>
        <family val="3"/>
        <charset val="128"/>
      </rPr>
      <t>残</t>
    </r>
    <r>
      <rPr>
        <sz val="9"/>
        <rFont val="HG丸ｺﾞｼｯｸM-PRO"/>
        <family val="3"/>
        <charset val="128"/>
      </rPr>
      <t>業給</t>
    </r>
    <rPh sb="0" eb="2">
      <t>ヘイジツ</t>
    </rPh>
    <rPh sb="2" eb="4">
      <t>ザンギョウ</t>
    </rPh>
    <rPh sb="4" eb="5">
      <t>キュウ</t>
    </rPh>
    <phoneticPr fontId="3"/>
  </si>
  <si>
    <t>出勤日数</t>
    <rPh sb="0" eb="2">
      <t>シュッキン</t>
    </rPh>
    <rPh sb="2" eb="4">
      <t>ニッスウ</t>
    </rPh>
    <phoneticPr fontId="3"/>
  </si>
  <si>
    <t>休祭日残業</t>
    <rPh sb="0" eb="1">
      <t>キュウ</t>
    </rPh>
    <rPh sb="1" eb="2">
      <t>サイ</t>
    </rPh>
    <rPh sb="2" eb="3">
      <t>ビ</t>
    </rPh>
    <rPh sb="3" eb="5">
      <t>ザンギョウ</t>
    </rPh>
    <phoneticPr fontId="3"/>
  </si>
  <si>
    <t>出退社時間(記入ｽﾍﾟｰｽ）</t>
    <rPh sb="0" eb="1">
      <t>デ</t>
    </rPh>
    <rPh sb="1" eb="2">
      <t>タイ</t>
    </rPh>
    <rPh sb="2" eb="3">
      <t>シャ</t>
    </rPh>
    <rPh sb="3" eb="4">
      <t>トキ</t>
    </rPh>
    <rPh sb="4" eb="5">
      <t>アイダ</t>
    </rPh>
    <rPh sb="6" eb="8">
      <t>キニュウ</t>
    </rPh>
    <phoneticPr fontId="3"/>
  </si>
  <si>
    <t>支　給　金　額</t>
    <rPh sb="0" eb="1">
      <t>ササ</t>
    </rPh>
    <rPh sb="2" eb="3">
      <t>キュウ</t>
    </rPh>
    <rPh sb="4" eb="5">
      <t>キン</t>
    </rPh>
    <rPh sb="6" eb="7">
      <t>ガク</t>
    </rPh>
    <phoneticPr fontId="3"/>
  </si>
  <si>
    <t>祭日・祝日・土曜日・残業・早朝時給は２５％UP</t>
    <rPh sb="0" eb="2">
      <t>サイジツ</t>
    </rPh>
    <rPh sb="3" eb="5">
      <t>シュクジツ</t>
    </rPh>
    <rPh sb="6" eb="9">
      <t>ドヨウビ</t>
    </rPh>
    <rPh sb="10" eb="12">
      <t>ザンギョウ</t>
    </rPh>
    <rPh sb="13" eb="15">
      <t>ソウチョウ</t>
    </rPh>
    <rPh sb="15" eb="17">
      <t>ジキュウ</t>
    </rPh>
    <phoneticPr fontId="3"/>
  </si>
  <si>
    <t>会社名</t>
    <rPh sb="0" eb="3">
      <t>カイシャメイ</t>
    </rPh>
    <phoneticPr fontId="3"/>
  </si>
  <si>
    <t>集計元帳</t>
    <rPh sb="0" eb="2">
      <t>シュウケイ</t>
    </rPh>
    <rPh sb="2" eb="4">
      <t>モトチョウ</t>
    </rPh>
    <phoneticPr fontId="3"/>
  </si>
  <si>
    <t>基本的には、色の部分しか記入はできません。</t>
    <rPh sb="0" eb="3">
      <t>キホンテキ</t>
    </rPh>
    <rPh sb="6" eb="7">
      <t>イロ</t>
    </rPh>
    <rPh sb="8" eb="10">
      <t>ブブン</t>
    </rPh>
    <rPh sb="12" eb="14">
      <t>キニュウ</t>
    </rPh>
    <phoneticPr fontId="3"/>
  </si>
  <si>
    <t>科目は自由に変えてください。明細書は自動的に変わります。</t>
    <rPh sb="0" eb="2">
      <t>カモク</t>
    </rPh>
    <rPh sb="3" eb="5">
      <t>ジユウ</t>
    </rPh>
    <rPh sb="6" eb="7">
      <t>カ</t>
    </rPh>
    <rPh sb="14" eb="17">
      <t>メイサイショ</t>
    </rPh>
    <rPh sb="18" eb="21">
      <t>ジドウテキ</t>
    </rPh>
    <rPh sb="22" eb="23">
      <t>カ</t>
    </rPh>
    <phoneticPr fontId="3"/>
  </si>
  <si>
    <t>支払明細書</t>
    <rPh sb="0" eb="2">
      <t>シハライ</t>
    </rPh>
    <rPh sb="2" eb="5">
      <t>メイサイショ</t>
    </rPh>
    <phoneticPr fontId="3"/>
  </si>
  <si>
    <t>このシートは記入するところはありません</t>
    <rPh sb="6" eb="8">
      <t>キニュウ</t>
    </rPh>
    <phoneticPr fontId="3"/>
  </si>
  <si>
    <t>時間給計算シート</t>
    <rPh sb="0" eb="3">
      <t>ジカンキュウ</t>
    </rPh>
    <rPh sb="3" eb="5">
      <t>ケイサン</t>
    </rPh>
    <phoneticPr fontId="3"/>
  </si>
  <si>
    <t>時間給社員の出社、退社時間の記入による給料計算は下部表示の</t>
    <rPh sb="0" eb="3">
      <t>ジカンキュウ</t>
    </rPh>
    <rPh sb="3" eb="5">
      <t>シャイン</t>
    </rPh>
    <rPh sb="6" eb="8">
      <t>シュッシャ</t>
    </rPh>
    <rPh sb="9" eb="11">
      <t>タイシャ</t>
    </rPh>
    <rPh sb="11" eb="13">
      <t>ジカン</t>
    </rPh>
    <rPh sb="14" eb="16">
      <t>キニュウ</t>
    </rPh>
    <rPh sb="19" eb="21">
      <t>キュウリョウ</t>
    </rPh>
    <rPh sb="21" eb="23">
      <t>ケイサン</t>
    </rPh>
    <rPh sb="24" eb="26">
      <t>カブ</t>
    </rPh>
    <rPh sb="26" eb="28">
      <t>ヒョウジ</t>
    </rPh>
    <phoneticPr fontId="3"/>
  </si>
  <si>
    <t>24時が過ぎて午前2時半退社のときは24:00に2時間半を加えて、</t>
    <rPh sb="2" eb="3">
      <t>ジ</t>
    </rPh>
    <rPh sb="4" eb="5">
      <t>ス</t>
    </rPh>
    <rPh sb="7" eb="9">
      <t>ゴゼン</t>
    </rPh>
    <rPh sb="10" eb="11">
      <t>ジ</t>
    </rPh>
    <rPh sb="11" eb="12">
      <t>ハン</t>
    </rPh>
    <rPh sb="12" eb="14">
      <t>タイシャ</t>
    </rPh>
    <rPh sb="25" eb="28">
      <t>ジカンハン</t>
    </rPh>
    <rPh sb="29" eb="30">
      <t>クワ</t>
    </rPh>
    <phoneticPr fontId="3"/>
  </si>
  <si>
    <t>なお、印刷範囲を指定し｢選択した部分(N)｣をｸｲｯｸしてOKしてください。</t>
    <rPh sb="3" eb="5">
      <t>インサツ</t>
    </rPh>
    <rPh sb="5" eb="7">
      <t>ハンイ</t>
    </rPh>
    <rPh sb="8" eb="10">
      <t>シテイ</t>
    </rPh>
    <rPh sb="12" eb="14">
      <t>センタク</t>
    </rPh>
    <rPh sb="16" eb="18">
      <t>ブブン</t>
    </rPh>
    <phoneticPr fontId="3"/>
  </si>
  <si>
    <t>深夜のみの出勤は25％UPでよい。</t>
    <rPh sb="0" eb="2">
      <t>シンヤ</t>
    </rPh>
    <rPh sb="5" eb="7">
      <t>シュッキン</t>
    </rPh>
    <phoneticPr fontId="3"/>
  </si>
  <si>
    <t>科目　　　　　 名前</t>
    <rPh sb="0" eb="2">
      <t>カモク</t>
    </rPh>
    <rPh sb="8" eb="10">
      <t>ナマエ</t>
    </rPh>
    <phoneticPr fontId="3"/>
  </si>
  <si>
    <t>科目　　　　　名前</t>
    <rPh sb="0" eb="2">
      <t>カモク</t>
    </rPh>
    <rPh sb="7" eb="9">
      <t>ナマエ</t>
    </rPh>
    <phoneticPr fontId="3"/>
  </si>
  <si>
    <t>haru企画</t>
    <rPh sb="4" eb="6">
      <t>キカク</t>
    </rPh>
    <phoneticPr fontId="3"/>
  </si>
  <si>
    <t>時給計算書初期記入とメモ及び毎月の記入</t>
    <rPh sb="0" eb="2">
      <t>ジキュウ</t>
    </rPh>
    <rPh sb="2" eb="5">
      <t>ケイサンショ</t>
    </rPh>
    <rPh sb="5" eb="7">
      <t>ショキ</t>
    </rPh>
    <rPh sb="7" eb="9">
      <t>キニュウ</t>
    </rPh>
    <rPh sb="12" eb="13">
      <t>オヨ</t>
    </rPh>
    <rPh sb="14" eb="16">
      <t>マイツキ</t>
    </rPh>
    <rPh sb="17" eb="19">
      <t>キニュウ</t>
    </rPh>
    <phoneticPr fontId="3"/>
  </si>
  <si>
    <t>残業開始時間</t>
    <rPh sb="0" eb="2">
      <t>ザンギョウ</t>
    </rPh>
    <rPh sb="2" eb="4">
      <t>カイシ</t>
    </rPh>
    <rPh sb="4" eb="6">
      <t>ジカン</t>
    </rPh>
    <phoneticPr fontId="3"/>
  </si>
  <si>
    <t>残業給</t>
    <rPh sb="0" eb="2">
      <t>ザンギョウ</t>
    </rPh>
    <rPh sb="2" eb="3">
      <t>キュウ</t>
    </rPh>
    <phoneticPr fontId="3"/>
  </si>
  <si>
    <t>休日給</t>
    <rPh sb="0" eb="2">
      <t>キュウジツ</t>
    </rPh>
    <rPh sb="2" eb="3">
      <t>キュウ</t>
    </rPh>
    <phoneticPr fontId="3"/>
  </si>
  <si>
    <t>生年月日</t>
    <rPh sb="0" eb="2">
      <t>セイネン</t>
    </rPh>
    <rPh sb="2" eb="4">
      <t>ガッピ</t>
    </rPh>
    <phoneticPr fontId="3"/>
  </si>
  <si>
    <t>連絡先</t>
    <rPh sb="0" eb="3">
      <t>レンラクサキ</t>
    </rPh>
    <phoneticPr fontId="3"/>
  </si>
  <si>
    <t>※</t>
    <phoneticPr fontId="3"/>
  </si>
  <si>
    <t>あ</t>
    <phoneticPr fontId="3"/>
  </si>
  <si>
    <t>い</t>
    <phoneticPr fontId="3"/>
  </si>
  <si>
    <r>
      <t>　　</t>
    </r>
    <r>
      <rPr>
        <sz val="12"/>
        <rFont val="ＭＳ Ｐゴシック"/>
        <family val="3"/>
        <charset val="128"/>
      </rPr>
      <t>労働</t>
    </r>
    <r>
      <rPr>
        <sz val="12"/>
        <rFont val="HG丸ｺﾞｼｯｸM-PRO"/>
        <family val="3"/>
        <charset val="128"/>
      </rPr>
      <t>基準監督署の指導</t>
    </r>
    <r>
      <rPr>
        <sz val="11"/>
        <rFont val="HG丸ｺﾞｼｯｸM-PRO"/>
        <family val="3"/>
        <charset val="128"/>
      </rPr>
      <t>（さらに確かめてください）</t>
    </r>
    <rPh sb="2" eb="4">
      <t>ロウドウ</t>
    </rPh>
    <rPh sb="4" eb="6">
      <t>キジュン</t>
    </rPh>
    <rPh sb="6" eb="8">
      <t>カントク</t>
    </rPh>
    <rPh sb="8" eb="9">
      <t>ショ</t>
    </rPh>
    <rPh sb="10" eb="12">
      <t>シドウ</t>
    </rPh>
    <rPh sb="16" eb="17">
      <t>タシ</t>
    </rPh>
    <phoneticPr fontId="3"/>
  </si>
  <si>
    <t xml:space="preserve">     説明ほか</t>
    <rPh sb="5" eb="7">
      <t>セツメイ</t>
    </rPh>
    <phoneticPr fontId="3"/>
  </si>
  <si>
    <t xml:space="preserve">    集計元帳</t>
    <rPh sb="4" eb="6">
      <t>シュウケイ</t>
    </rPh>
    <rPh sb="6" eb="8">
      <t>モトチョウ</t>
    </rPh>
    <phoneticPr fontId="3"/>
  </si>
  <si>
    <t xml:space="preserve">  Start</t>
    <phoneticPr fontId="3"/>
  </si>
  <si>
    <r>
      <t>残</t>
    </r>
    <r>
      <rPr>
        <sz val="9"/>
        <rFont val="HG丸ｺﾞｼｯｸM-PRO"/>
        <family val="3"/>
        <charset val="128"/>
      </rPr>
      <t>業時間</t>
    </r>
    <rPh sb="0" eb="2">
      <t>ザンギョウ</t>
    </rPh>
    <rPh sb="2" eb="4">
      <t>ジカン</t>
    </rPh>
    <phoneticPr fontId="3"/>
  </si>
  <si>
    <t>※正社員名</t>
    <rPh sb="1" eb="4">
      <t>セイシャイン</t>
    </rPh>
    <rPh sb="4" eb="5">
      <t>メイ</t>
    </rPh>
    <phoneticPr fontId="3"/>
  </si>
  <si>
    <t>a</t>
    <phoneticPr fontId="3"/>
  </si>
  <si>
    <r>
      <t>残</t>
    </r>
    <r>
      <rPr>
        <sz val="11"/>
        <rFont val="HG丸ｺﾞｼｯｸM-PRO"/>
        <family val="3"/>
        <charset val="128"/>
      </rPr>
      <t>業から深夜にいたるときはさらに２５％UP－－－１５０％支給。ただし朝は5時まで</t>
    </r>
    <rPh sb="0" eb="2">
      <t>ザンギョウ</t>
    </rPh>
    <rPh sb="4" eb="6">
      <t>シンヤ</t>
    </rPh>
    <rPh sb="28" eb="30">
      <t>シキュウ</t>
    </rPh>
    <rPh sb="34" eb="35">
      <t>アサ</t>
    </rPh>
    <rPh sb="37" eb="38">
      <t>ジ</t>
    </rPh>
    <phoneticPr fontId="3"/>
  </si>
  <si>
    <r>
      <t>毎</t>
    </r>
    <r>
      <rPr>
        <sz val="11"/>
        <rFont val="HG丸ｺﾞｼｯｸM-PRO"/>
        <family val="3"/>
        <charset val="128"/>
      </rPr>
      <t>週決められた休日の出勤は３５％UP</t>
    </r>
    <rPh sb="0" eb="2">
      <t>マイシュウ</t>
    </rPh>
    <rPh sb="2" eb="3">
      <t>キ</t>
    </rPh>
    <rPh sb="7" eb="9">
      <t>キュウジツ</t>
    </rPh>
    <rPh sb="10" eb="12">
      <t>シュッキン</t>
    </rPh>
    <phoneticPr fontId="3"/>
  </si>
  <si>
    <t>扶</t>
    <rPh sb="0" eb="1">
      <t>フ</t>
    </rPh>
    <phoneticPr fontId="3"/>
  </si>
  <si>
    <t>基本は一週は4０時間、週休2日制であるから一ヶ月は22日で計算する（21,67日）、年間休日数105日</t>
    <rPh sb="0" eb="2">
      <t>キホン</t>
    </rPh>
    <rPh sb="3" eb="4">
      <t>イチ</t>
    </rPh>
    <rPh sb="4" eb="5">
      <t>シュウ</t>
    </rPh>
    <rPh sb="8" eb="10">
      <t>ジカン</t>
    </rPh>
    <rPh sb="11" eb="13">
      <t>シュウキュウ</t>
    </rPh>
    <rPh sb="14" eb="15">
      <t>ヒ</t>
    </rPh>
    <rPh sb="15" eb="16">
      <t>セイ</t>
    </rPh>
    <rPh sb="21" eb="24">
      <t>イッカゲツ</t>
    </rPh>
    <rPh sb="27" eb="28">
      <t>ヒ</t>
    </rPh>
    <rPh sb="29" eb="31">
      <t>ケイサン</t>
    </rPh>
    <rPh sb="39" eb="40">
      <t>ヒ</t>
    </rPh>
    <rPh sb="42" eb="44">
      <t>ネンカン</t>
    </rPh>
    <rPh sb="44" eb="46">
      <t>キュウジツ</t>
    </rPh>
    <rPh sb="46" eb="47">
      <t>スウ</t>
    </rPh>
    <rPh sb="50" eb="51">
      <t>ヒ</t>
    </rPh>
    <phoneticPr fontId="3"/>
  </si>
  <si>
    <t>（控え）</t>
    <rPh sb="1" eb="2">
      <t>ヒカ</t>
    </rPh>
    <phoneticPr fontId="3"/>
  </si>
  <si>
    <t>正社員名</t>
    <rPh sb="0" eb="3">
      <t>セイシャイン</t>
    </rPh>
    <rPh sb="3" eb="4">
      <t>メイ</t>
    </rPh>
    <phoneticPr fontId="3"/>
  </si>
  <si>
    <t>賞　与</t>
  </si>
  <si>
    <t>諸手当</t>
  </si>
  <si>
    <t>支給金額</t>
    <rPh sb="0" eb="2">
      <t>シキュウ</t>
    </rPh>
    <rPh sb="2" eb="4">
      <t>キンガク</t>
    </rPh>
    <phoneticPr fontId="3"/>
  </si>
  <si>
    <t>A</t>
    <phoneticPr fontId="3"/>
  </si>
  <si>
    <t>B</t>
    <phoneticPr fontId="3"/>
  </si>
  <si>
    <t>あ</t>
    <phoneticPr fontId="3"/>
  </si>
  <si>
    <t>い</t>
    <phoneticPr fontId="3"/>
  </si>
  <si>
    <t>い</t>
    <phoneticPr fontId="3"/>
  </si>
  <si>
    <t>※ここから下は支給明細書です。印刷し切り取ってお使いください</t>
    <rPh sb="5" eb="6">
      <t>シタ</t>
    </rPh>
    <rPh sb="7" eb="9">
      <t>シキュウ</t>
    </rPh>
    <rPh sb="9" eb="12">
      <t>メイサイショ</t>
    </rPh>
    <rPh sb="15" eb="17">
      <t>インサツ</t>
    </rPh>
    <rPh sb="18" eb="19">
      <t>キ</t>
    </rPh>
    <rPh sb="20" eb="21">
      <t>ト</t>
    </rPh>
    <rPh sb="24" eb="25">
      <t>ツカ</t>
    </rPh>
    <phoneticPr fontId="3"/>
  </si>
  <si>
    <t>A</t>
  </si>
  <si>
    <t>B</t>
  </si>
  <si>
    <r>
      <t>賞与シート</t>
    </r>
    <r>
      <rPr>
        <sz val="10"/>
        <rFont val="HG丸ｺﾞｼｯｸM-PRO"/>
        <family val="3"/>
        <charset val="128"/>
      </rPr>
      <t>（黄色の部分を記入ください）</t>
    </r>
    <rPh sb="0" eb="2">
      <t>ショウヨ</t>
    </rPh>
    <rPh sb="6" eb="8">
      <t>キイロ</t>
    </rPh>
    <rPh sb="9" eb="11">
      <t>ブブン</t>
    </rPh>
    <rPh sb="12" eb="14">
      <t>キニュウ</t>
    </rPh>
    <phoneticPr fontId="3"/>
  </si>
  <si>
    <t>総支給額</t>
    <rPh sb="0" eb="1">
      <t>ソウ</t>
    </rPh>
    <rPh sb="1" eb="4">
      <t>シキュウガク</t>
    </rPh>
    <phoneticPr fontId="3"/>
  </si>
  <si>
    <t>基本給社員</t>
    <rPh sb="0" eb="3">
      <t>キホンキュウ</t>
    </rPh>
    <rPh sb="3" eb="5">
      <t>シャイン</t>
    </rPh>
    <phoneticPr fontId="3"/>
  </si>
  <si>
    <t>締切日</t>
    <rPh sb="0" eb="2">
      <t>シメキリ</t>
    </rPh>
    <rPh sb="2" eb="3">
      <t>ヒ</t>
    </rPh>
    <phoneticPr fontId="3"/>
  </si>
  <si>
    <t>給　　料</t>
    <rPh sb="0" eb="1">
      <t>キュウ</t>
    </rPh>
    <rPh sb="3" eb="4">
      <t>リョウ</t>
    </rPh>
    <phoneticPr fontId="3"/>
  </si>
  <si>
    <t>残</t>
  </si>
  <si>
    <t>b</t>
    <phoneticPr fontId="3"/>
  </si>
  <si>
    <t>支払総金額</t>
    <rPh sb="0" eb="2">
      <t>シハライ</t>
    </rPh>
    <rPh sb="2" eb="3">
      <t>ソウ</t>
    </rPh>
    <rPh sb="3" eb="5">
      <t>キンガク</t>
    </rPh>
    <phoneticPr fontId="3"/>
  </si>
  <si>
    <t>賞与金種別表</t>
    <rPh sb="0" eb="2">
      <t>ショウヨ</t>
    </rPh>
    <rPh sb="2" eb="4">
      <t>キンシュ</t>
    </rPh>
    <rPh sb="4" eb="5">
      <t>ベツ</t>
    </rPh>
    <rPh sb="5" eb="6">
      <t>ヒョウ</t>
    </rPh>
    <phoneticPr fontId="3"/>
  </si>
  <si>
    <t>金　種</t>
    <rPh sb="0" eb="1">
      <t>キン</t>
    </rPh>
    <rPh sb="2" eb="3">
      <t>タネ</t>
    </rPh>
    <phoneticPr fontId="3"/>
  </si>
  <si>
    <t>金　額</t>
    <rPh sb="0" eb="1">
      <t>キン</t>
    </rPh>
    <rPh sb="2" eb="3">
      <t>ガク</t>
    </rPh>
    <phoneticPr fontId="3"/>
  </si>
  <si>
    <t>支給総額</t>
    <rPh sb="0" eb="2">
      <t>シキュウ</t>
    </rPh>
    <rPh sb="2" eb="4">
      <t>ソウガク</t>
    </rPh>
    <phoneticPr fontId="3"/>
  </si>
  <si>
    <t>平日残業</t>
    <rPh sb="0" eb="2">
      <t>ヘイジツ</t>
    </rPh>
    <rPh sb="2" eb="4">
      <t>ザンギョウ</t>
    </rPh>
    <phoneticPr fontId="3"/>
  </si>
  <si>
    <t>控　除　金　額</t>
    <rPh sb="0" eb="1">
      <t>ヒカエ</t>
    </rPh>
    <rPh sb="2" eb="3">
      <t>ジョ</t>
    </rPh>
    <rPh sb="4" eb="5">
      <t>キン</t>
    </rPh>
    <rPh sb="6" eb="7">
      <t>ガク</t>
    </rPh>
    <phoneticPr fontId="3"/>
  </si>
  <si>
    <t>あ</t>
    <phoneticPr fontId="3"/>
  </si>
  <si>
    <t>休祭日勤務時間</t>
    <rPh sb="0" eb="1">
      <t>キュウ</t>
    </rPh>
    <rPh sb="1" eb="2">
      <t>サイ</t>
    </rPh>
    <rPh sb="2" eb="3">
      <t>ビ</t>
    </rPh>
    <rPh sb="3" eb="5">
      <t>キンム</t>
    </rPh>
    <rPh sb="5" eb="7">
      <t>ジカン</t>
    </rPh>
    <phoneticPr fontId="3"/>
  </si>
  <si>
    <t>休祭日勤務残業</t>
    <rPh sb="0" eb="1">
      <t>キュウ</t>
    </rPh>
    <rPh sb="1" eb="2">
      <t>サイ</t>
    </rPh>
    <rPh sb="2" eb="3">
      <t>ビ</t>
    </rPh>
    <rPh sb="3" eb="5">
      <t>キンム</t>
    </rPh>
    <rPh sb="5" eb="7">
      <t>ザンギョウ</t>
    </rPh>
    <phoneticPr fontId="3"/>
  </si>
  <si>
    <t>b</t>
    <phoneticPr fontId="3"/>
  </si>
  <si>
    <t>ｱ</t>
    <phoneticPr fontId="3"/>
  </si>
  <si>
    <t>ｲ</t>
    <phoneticPr fontId="3"/>
  </si>
  <si>
    <t>等級</t>
    <rPh sb="0" eb="2">
      <t>トウキュウ</t>
    </rPh>
    <phoneticPr fontId="3"/>
  </si>
  <si>
    <t>月額</t>
    <rPh sb="0" eb="2">
      <t>ゲツガク</t>
    </rPh>
    <phoneticPr fontId="3"/>
  </si>
  <si>
    <t>健康保険料</t>
    <rPh sb="0" eb="2">
      <t>ケンコウ</t>
    </rPh>
    <rPh sb="2" eb="5">
      <t>ホケンリョウ</t>
    </rPh>
    <phoneticPr fontId="3"/>
  </si>
  <si>
    <t>以上</t>
    <rPh sb="0" eb="2">
      <t>イジョウ</t>
    </rPh>
    <phoneticPr fontId="3"/>
  </si>
  <si>
    <t>未満</t>
    <rPh sb="0" eb="2">
      <t>ミマン</t>
    </rPh>
    <phoneticPr fontId="3"/>
  </si>
  <si>
    <t>介護無し</t>
    <rPh sb="0" eb="2">
      <t>カイゴ</t>
    </rPh>
    <rPh sb="2" eb="3">
      <t>ナ</t>
    </rPh>
    <phoneticPr fontId="3"/>
  </si>
  <si>
    <t>介護付き</t>
    <rPh sb="0" eb="2">
      <t>カイゴ</t>
    </rPh>
    <rPh sb="2" eb="3">
      <t>ツ</t>
    </rPh>
    <phoneticPr fontId="3"/>
  </si>
  <si>
    <t>一般</t>
    <rPh sb="0" eb="2">
      <t>イッパン</t>
    </rPh>
    <phoneticPr fontId="3"/>
  </si>
  <si>
    <t>ﾊﾟｰﾄ及び時給社員名</t>
    <rPh sb="4" eb="5">
      <t>オヨ</t>
    </rPh>
    <rPh sb="6" eb="8">
      <t>ジキュウ</t>
    </rPh>
    <rPh sb="8" eb="10">
      <t>シャイン</t>
    </rPh>
    <rPh sb="10" eb="11">
      <t>メイ</t>
    </rPh>
    <phoneticPr fontId="3"/>
  </si>
  <si>
    <t>振込</t>
    <rPh sb="0" eb="2">
      <t>フリコミ</t>
    </rPh>
    <phoneticPr fontId="3"/>
  </si>
  <si>
    <t>預かり金</t>
    <rPh sb="0" eb="1">
      <t>アズ</t>
    </rPh>
    <rPh sb="3" eb="4">
      <t>キン</t>
    </rPh>
    <phoneticPr fontId="3"/>
  </si>
  <si>
    <t>控除額</t>
    <rPh sb="0" eb="2">
      <t>コウジョ</t>
    </rPh>
    <rPh sb="2" eb="3">
      <t>ガク</t>
    </rPh>
    <phoneticPr fontId="3"/>
  </si>
  <si>
    <t>口座NO</t>
    <rPh sb="0" eb="2">
      <t>コウザ</t>
    </rPh>
    <phoneticPr fontId="3"/>
  </si>
  <si>
    <t>氏　　名</t>
    <rPh sb="0" eb="1">
      <t>シ</t>
    </rPh>
    <rPh sb="3" eb="4">
      <t>メイ</t>
    </rPh>
    <phoneticPr fontId="3"/>
  </si>
  <si>
    <t>金　　額</t>
    <rPh sb="0" eb="1">
      <t>キン</t>
    </rPh>
    <rPh sb="3" eb="4">
      <t>ガク</t>
    </rPh>
    <phoneticPr fontId="3"/>
  </si>
  <si>
    <t>合　　計</t>
    <rPh sb="0" eb="1">
      <t>ゴウ</t>
    </rPh>
    <rPh sb="3" eb="4">
      <t>ケイ</t>
    </rPh>
    <phoneticPr fontId="3"/>
  </si>
  <si>
    <t>現金支払金種別表　　　　金　額</t>
    <rPh sb="0" eb="2">
      <t>ゲンキン</t>
    </rPh>
    <rPh sb="2" eb="4">
      <t>シハライ</t>
    </rPh>
    <rPh sb="4" eb="5">
      <t>キン</t>
    </rPh>
    <rPh sb="5" eb="6">
      <t>タネ</t>
    </rPh>
    <rPh sb="6" eb="7">
      <t>ベツ</t>
    </rPh>
    <rPh sb="7" eb="8">
      <t>ヒョウ</t>
    </rPh>
    <rPh sb="12" eb="13">
      <t>カネ</t>
    </rPh>
    <rPh sb="14" eb="15">
      <t>ガク</t>
    </rPh>
    <phoneticPr fontId="3"/>
  </si>
  <si>
    <t>普12345678</t>
    <rPh sb="0" eb="1">
      <t>ススム</t>
    </rPh>
    <phoneticPr fontId="3"/>
  </si>
  <si>
    <t>a</t>
    <phoneticPr fontId="3"/>
  </si>
  <si>
    <t>休日残業</t>
    <rPh sb="0" eb="2">
      <t>キュウジツ</t>
    </rPh>
    <rPh sb="2" eb="4">
      <t>ザンギョウ</t>
    </rPh>
    <phoneticPr fontId="3"/>
  </si>
  <si>
    <t>雇用保険解説</t>
    <rPh sb="0" eb="2">
      <t>コヨウ</t>
    </rPh>
    <rPh sb="2" eb="4">
      <t>ホケン</t>
    </rPh>
    <rPh sb="4" eb="6">
      <t>カイセツ</t>
    </rPh>
    <phoneticPr fontId="3"/>
  </si>
  <si>
    <t>これまで利用されていた料額表は廃止されました。今後はすべて賃金額に単純に料率を乗じる方法で算出されます。</t>
  </si>
  <si>
    <t>また、料率の変更がなされました。</t>
  </si>
  <si>
    <t>＜料率＞</t>
  </si>
  <si>
    <t>事業の種類</t>
  </si>
  <si>
    <t>２及び３以外の事業</t>
  </si>
  <si>
    <t>○土地の耕作若しくは開墾又は植物の栽植、栽培、採取若しくは伐採の事業その他農林の事業（園芸サービスの事業を除く。）</t>
  </si>
  <si>
    <t>○動物の飼育又は水産動植物の採捕若しくは養殖の事業その他畜産、養蚕又は水産の事業（牛馬の育成、酪農、養鶏又は養豚の事業及び内水面養殖の事業は除く）</t>
  </si>
  <si>
    <t>○清酒の製造の事業</t>
  </si>
  <si>
    <t>土木、建築その他工作物の建築、改造、保存、修理、変更、破壊若しくは解体又はその他の準備の事業</t>
  </si>
  <si>
    <t>（）内は、被保険者の負担率です。</t>
  </si>
  <si>
    <t>page top</t>
    <phoneticPr fontId="3"/>
  </si>
  <si>
    <t>☆start</t>
    <phoneticPr fontId="3"/>
  </si>
  <si>
    <t>/</t>
    <phoneticPr fontId="3"/>
  </si>
  <si>
    <t>月分給料</t>
    <rPh sb="0" eb="1">
      <t>ツキ</t>
    </rPh>
    <rPh sb="1" eb="2">
      <t>ブン</t>
    </rPh>
    <rPh sb="2" eb="4">
      <t>キュウリョウ</t>
    </rPh>
    <phoneticPr fontId="3"/>
  </si>
  <si>
    <r>
      <t>雇用保険の</t>
    </r>
    <r>
      <rPr>
        <sz val="11"/>
        <rFont val="ＭＳ Ｐゴシック"/>
        <family val="3"/>
        <charset val="128"/>
      </rPr>
      <t>（A)</t>
    </r>
    <r>
      <rPr>
        <sz val="8"/>
        <rFont val="ＭＳ Ｐゴシック"/>
        <family val="3"/>
        <charset val="128"/>
      </rPr>
      <t>控除率</t>
    </r>
    <rPh sb="0" eb="2">
      <t>コヨウ</t>
    </rPh>
    <rPh sb="2" eb="4">
      <t>ホケン</t>
    </rPh>
    <rPh sb="8" eb="10">
      <t>コウジョ</t>
    </rPh>
    <rPh sb="10" eb="11">
      <t>リツ</t>
    </rPh>
    <phoneticPr fontId="3"/>
  </si>
  <si>
    <r>
      <t>雇用保険の</t>
    </r>
    <r>
      <rPr>
        <sz val="11"/>
        <rFont val="ＭＳ Ｐゴシック"/>
        <family val="3"/>
        <charset val="128"/>
      </rPr>
      <t>（B)</t>
    </r>
    <r>
      <rPr>
        <sz val="8"/>
        <rFont val="ＭＳ Ｐゴシック"/>
        <family val="3"/>
        <charset val="128"/>
      </rPr>
      <t>控除率</t>
    </r>
    <rPh sb="0" eb="2">
      <t>コヨウ</t>
    </rPh>
    <rPh sb="2" eb="4">
      <t>ホケン</t>
    </rPh>
    <rPh sb="8" eb="10">
      <t>コウジョ</t>
    </rPh>
    <rPh sb="10" eb="11">
      <t>リツ</t>
    </rPh>
    <phoneticPr fontId="3"/>
  </si>
  <si>
    <t>参考</t>
    <rPh sb="0" eb="2">
      <t>サンコウ</t>
    </rPh>
    <phoneticPr fontId="3"/>
  </si>
  <si>
    <t>平成１７年９月分より適用</t>
    <rPh sb="0" eb="2">
      <t>ヘイセイ</t>
    </rPh>
    <rPh sb="4" eb="5">
      <t>ネン</t>
    </rPh>
    <rPh sb="6" eb="7">
      <t>ガツ</t>
    </rPh>
    <rPh sb="7" eb="8">
      <t>ブン</t>
    </rPh>
    <rPh sb="10" eb="12">
      <t>テキヨウ</t>
    </rPh>
    <phoneticPr fontId="3"/>
  </si>
  <si>
    <t>著作権とご利用上の制限</t>
    <rPh sb="0" eb="3">
      <t>チョサクケン</t>
    </rPh>
    <rPh sb="5" eb="7">
      <t>リヨウ</t>
    </rPh>
    <rPh sb="7" eb="8">
      <t>ジョウ</t>
    </rPh>
    <rPh sb="9" eb="11">
      <t>セイゲン</t>
    </rPh>
    <phoneticPr fontId="3"/>
  </si>
  <si>
    <t>当ワークシートの著作権は平野恒示にあります</t>
    <rPh sb="0" eb="1">
      <t>トウ</t>
    </rPh>
    <rPh sb="8" eb="11">
      <t>チョサクケン</t>
    </rPh>
    <rPh sb="12" eb="14">
      <t>ヒラノ</t>
    </rPh>
    <rPh sb="14" eb="16">
      <t>コウジ</t>
    </rPh>
    <phoneticPr fontId="3"/>
  </si>
  <si>
    <t>損害について</t>
    <rPh sb="0" eb="2">
      <t>ソンガイ</t>
    </rPh>
    <phoneticPr fontId="3"/>
  </si>
  <si>
    <t>このソフトウエアをご利用になることによる如何なる損害が生じようとも</t>
    <rPh sb="10" eb="12">
      <t>リヨウ</t>
    </rPh>
    <rPh sb="20" eb="22">
      <t>イカ</t>
    </rPh>
    <rPh sb="24" eb="26">
      <t>ソンガイ</t>
    </rPh>
    <rPh sb="27" eb="28">
      <t>ショウ</t>
    </rPh>
    <phoneticPr fontId="3"/>
  </si>
  <si>
    <t>なんら保障するものではありません</t>
    <rPh sb="3" eb="5">
      <t>ホショウ</t>
    </rPh>
    <phoneticPr fontId="3"/>
  </si>
  <si>
    <t>第三者への受け渡し</t>
    <rPh sb="0" eb="1">
      <t>ダイ</t>
    </rPh>
    <rPh sb="1" eb="3">
      <t>サンシャ</t>
    </rPh>
    <rPh sb="5" eb="6">
      <t>ウ</t>
    </rPh>
    <rPh sb="7" eb="8">
      <t>ワタ</t>
    </rPh>
    <phoneticPr fontId="3"/>
  </si>
  <si>
    <t>このソフトウエアを私の許可無く再配布することを禁じます</t>
    <rPh sb="9" eb="10">
      <t>ワタクシ</t>
    </rPh>
    <rPh sb="11" eb="13">
      <t>キョカ</t>
    </rPh>
    <rPh sb="13" eb="14">
      <t>ナ</t>
    </rPh>
    <rPh sb="15" eb="18">
      <t>サイハイフ</t>
    </rPh>
    <rPh sb="23" eb="24">
      <t>キン</t>
    </rPh>
    <phoneticPr fontId="3"/>
  </si>
  <si>
    <t>休日</t>
    <rPh sb="0" eb="2">
      <t>キュウジツ</t>
    </rPh>
    <phoneticPr fontId="3"/>
  </si>
  <si>
    <t>必須</t>
    <rPh sb="0" eb="2">
      <t>ヒッス</t>
    </rPh>
    <phoneticPr fontId="3"/>
  </si>
  <si>
    <t>祭日</t>
    <rPh sb="0" eb="2">
      <t>サイジツ</t>
    </rPh>
    <phoneticPr fontId="3"/>
  </si>
  <si>
    <t>１）</t>
    <phoneticPr fontId="3"/>
  </si>
  <si>
    <t>２）</t>
    <phoneticPr fontId="3"/>
  </si>
  <si>
    <t>Q</t>
    <phoneticPr fontId="3"/>
  </si>
  <si>
    <t>月</t>
    <rPh sb="0" eb="1">
      <t>ゲツ</t>
    </rPh>
    <phoneticPr fontId="3"/>
  </si>
  <si>
    <t>火</t>
    <rPh sb="0" eb="1">
      <t>ヒ</t>
    </rPh>
    <phoneticPr fontId="3"/>
  </si>
  <si>
    <t>水</t>
    <rPh sb="0" eb="1">
      <t>スイ</t>
    </rPh>
    <phoneticPr fontId="3"/>
  </si>
  <si>
    <t>木</t>
    <rPh sb="0" eb="1">
      <t>キ</t>
    </rPh>
    <phoneticPr fontId="3"/>
  </si>
  <si>
    <t>金</t>
    <rPh sb="0" eb="1">
      <t>キン</t>
    </rPh>
    <phoneticPr fontId="3"/>
  </si>
  <si>
    <t>土</t>
    <rPh sb="0" eb="1">
      <t>ド</t>
    </rPh>
    <phoneticPr fontId="3"/>
  </si>
  <si>
    <t>曜日･休日指定</t>
    <rPh sb="0" eb="2">
      <t>ヨウビ</t>
    </rPh>
    <rPh sb="3" eb="5">
      <t>キュウジツ</t>
    </rPh>
    <rPh sb="5" eb="7">
      <t>シテイ</t>
    </rPh>
    <phoneticPr fontId="3"/>
  </si>
  <si>
    <t>★</t>
    <phoneticPr fontId="3"/>
  </si>
  <si>
    <t>パートさんの社会保険・雇用保険等については下記ＵＲＬを参考に</t>
    <rPh sb="6" eb="8">
      <t>シャカイ</t>
    </rPh>
    <rPh sb="8" eb="10">
      <t>ホケン</t>
    </rPh>
    <rPh sb="11" eb="13">
      <t>コヨウ</t>
    </rPh>
    <rPh sb="13" eb="15">
      <t>ホケン</t>
    </rPh>
    <rPh sb="15" eb="16">
      <t>トウ</t>
    </rPh>
    <rPh sb="21" eb="23">
      <t>カキ</t>
    </rPh>
    <rPh sb="27" eb="29">
      <t>サンコウ</t>
    </rPh>
    <phoneticPr fontId="3"/>
  </si>
  <si>
    <t>乙</t>
    <rPh sb="0" eb="1">
      <t>オツ</t>
    </rPh>
    <phoneticPr fontId="3"/>
  </si>
  <si>
    <t>所得</t>
    <rPh sb="0" eb="2">
      <t>ショトク</t>
    </rPh>
    <phoneticPr fontId="3"/>
  </si>
  <si>
    <t>雇保</t>
    <rPh sb="0" eb="1">
      <t>ヤトイ</t>
    </rPh>
    <rPh sb="1" eb="2">
      <t>ホ</t>
    </rPh>
    <phoneticPr fontId="3"/>
  </si>
  <si>
    <t>B</t>
    <phoneticPr fontId="3"/>
  </si>
  <si>
    <t>年齢</t>
    <rPh sb="0" eb="2">
      <t>ネンレイ</t>
    </rPh>
    <phoneticPr fontId="3"/>
  </si>
  <si>
    <t>時給社員は下のシート（A,B）にWクイックして名前を入れる</t>
    <rPh sb="0" eb="2">
      <t>ジキュウ</t>
    </rPh>
    <rPh sb="2" eb="4">
      <t>シャイン</t>
    </rPh>
    <rPh sb="5" eb="6">
      <t>シタ</t>
    </rPh>
    <rPh sb="23" eb="25">
      <t>ナマエ</t>
    </rPh>
    <rPh sb="26" eb="27">
      <t>イ</t>
    </rPh>
    <phoneticPr fontId="3"/>
  </si>
  <si>
    <t>住　　所</t>
    <rPh sb="0" eb="1">
      <t>ジュウ</t>
    </rPh>
    <rPh sb="3" eb="4">
      <t>ショ</t>
    </rPh>
    <phoneticPr fontId="3"/>
  </si>
  <si>
    <t>★</t>
  </si>
  <si>
    <t>雇用保険の計算シュミレーション参考までに</t>
  </si>
  <si>
    <t>http://www.kawagoe.or.jp/tools/koyo.htm</t>
    <phoneticPr fontId="3"/>
  </si>
  <si>
    <t>☆Start初期記入</t>
    <rPh sb="6" eb="8">
      <t>ショキ</t>
    </rPh>
    <rPh sb="8" eb="10">
      <t>キニュウ</t>
    </rPh>
    <phoneticPr fontId="3"/>
  </si>
  <si>
    <t>なお時給社員の時給、残業時給等入れる（金額など自由設定）</t>
    <rPh sb="2" eb="4">
      <t>ジキュウ</t>
    </rPh>
    <rPh sb="4" eb="6">
      <t>シャイン</t>
    </rPh>
    <rPh sb="7" eb="9">
      <t>ジキュウ</t>
    </rPh>
    <rPh sb="10" eb="12">
      <t>ザンギョウ</t>
    </rPh>
    <rPh sb="12" eb="15">
      <t>ジキュウトウ</t>
    </rPh>
    <rPh sb="15" eb="16">
      <t>イ</t>
    </rPh>
    <rPh sb="19" eb="21">
      <t>キンガク</t>
    </rPh>
    <rPh sb="23" eb="25">
      <t>ジユウ</t>
    </rPh>
    <rPh sb="25" eb="27">
      <t>セッテイ</t>
    </rPh>
    <phoneticPr fontId="3"/>
  </si>
  <si>
    <t>休祭日のチェックを毎月当初にしてください</t>
    <rPh sb="0" eb="1">
      <t>キュウ</t>
    </rPh>
    <rPh sb="1" eb="3">
      <t>サイジツ</t>
    </rPh>
    <rPh sb="9" eb="11">
      <t>マイツキ</t>
    </rPh>
    <rPh sb="11" eb="13">
      <t>トウショ</t>
    </rPh>
    <phoneticPr fontId="3"/>
  </si>
  <si>
    <t>住民税・年金・保険・手当等記入してください</t>
    <rPh sb="0" eb="3">
      <t>ジュウミンゼイ</t>
    </rPh>
    <rPh sb="4" eb="6">
      <t>ネンキン</t>
    </rPh>
    <rPh sb="7" eb="8">
      <t>タモツ</t>
    </rPh>
    <rPh sb="8" eb="9">
      <t>ケン</t>
    </rPh>
    <rPh sb="10" eb="12">
      <t>テア</t>
    </rPh>
    <rPh sb="12" eb="13">
      <t>トウ</t>
    </rPh>
    <rPh sb="13" eb="15">
      <t>キニュウ</t>
    </rPh>
    <phoneticPr fontId="3"/>
  </si>
  <si>
    <t>★雇用保険の計算シュミレーション参考までに</t>
    <rPh sb="1" eb="3">
      <t>コヨウ</t>
    </rPh>
    <rPh sb="3" eb="5">
      <t>ホケン</t>
    </rPh>
    <rPh sb="6" eb="8">
      <t>ケイサン</t>
    </rPh>
    <rPh sb="16" eb="18">
      <t>サンコウ</t>
    </rPh>
    <phoneticPr fontId="3"/>
  </si>
  <si>
    <t>http://www.kawagoe.or.jp/tools/koyo.htm</t>
    <phoneticPr fontId="3"/>
  </si>
  <si>
    <t>★所得税は交通費を含めない金額から社会保険料を差し引いた金額から計算</t>
    <rPh sb="1" eb="4">
      <t>ショトクゼイ</t>
    </rPh>
    <rPh sb="5" eb="8">
      <t>コウツウヒ</t>
    </rPh>
    <rPh sb="9" eb="10">
      <t>フク</t>
    </rPh>
    <rPh sb="13" eb="15">
      <t>キンガク</t>
    </rPh>
    <rPh sb="17" eb="19">
      <t>シャカイ</t>
    </rPh>
    <rPh sb="19" eb="22">
      <t>ホケンリョウ</t>
    </rPh>
    <rPh sb="23" eb="24">
      <t>サ</t>
    </rPh>
    <rPh sb="25" eb="26">
      <t>ヒ</t>
    </rPh>
    <rPh sb="28" eb="29">
      <t>キン</t>
    </rPh>
    <rPh sb="29" eb="30">
      <t>ガク</t>
    </rPh>
    <rPh sb="32" eb="34">
      <t>ケイサン</t>
    </rPh>
    <phoneticPr fontId="3"/>
  </si>
  <si>
    <t>下のほうに金種別表、銀行振り込み表添附</t>
    <rPh sb="0" eb="1">
      <t>シタ</t>
    </rPh>
    <rPh sb="5" eb="6">
      <t>キン</t>
    </rPh>
    <rPh sb="6" eb="8">
      <t>シュベツ</t>
    </rPh>
    <rPh sb="8" eb="9">
      <t>ヒョウ</t>
    </rPh>
    <rPh sb="10" eb="12">
      <t>ギンコウ</t>
    </rPh>
    <rPh sb="12" eb="13">
      <t>フ</t>
    </rPh>
    <rPh sb="14" eb="15">
      <t>コ</t>
    </rPh>
    <rPh sb="16" eb="17">
      <t>ヒョウ</t>
    </rPh>
    <rPh sb="17" eb="18">
      <t>テン</t>
    </rPh>
    <rPh sb="18" eb="19">
      <t>フ</t>
    </rPh>
    <phoneticPr fontId="3"/>
  </si>
  <si>
    <t>計算になんら関係はありません。</t>
    <rPh sb="0" eb="2">
      <t>ケイサン</t>
    </rPh>
    <rPh sb="6" eb="8">
      <t>カンケイ</t>
    </rPh>
    <phoneticPr fontId="3"/>
  </si>
  <si>
    <t>プレビューの余白(M)と設定(Ｓ)で。</t>
    <rPh sb="6" eb="8">
      <t>ヨハク</t>
    </rPh>
    <rPh sb="12" eb="14">
      <t>セッテイ</t>
    </rPh>
    <phoneticPr fontId="3"/>
  </si>
  <si>
    <t>賞与</t>
    <rPh sb="0" eb="2">
      <t>ショウヨ</t>
    </rPh>
    <phoneticPr fontId="3"/>
  </si>
  <si>
    <t>こんな形で利用したらどうか。支払明細書添附した計算表を作りました</t>
    <rPh sb="3" eb="4">
      <t>カタチ</t>
    </rPh>
    <rPh sb="5" eb="7">
      <t>リヨウ</t>
    </rPh>
    <rPh sb="14" eb="16">
      <t>シハライ</t>
    </rPh>
    <rPh sb="16" eb="19">
      <t>メイサイショ</t>
    </rPh>
    <rPh sb="19" eb="20">
      <t>テン</t>
    </rPh>
    <rPh sb="20" eb="21">
      <t>フ</t>
    </rPh>
    <rPh sb="23" eb="25">
      <t>ケイサン</t>
    </rPh>
    <rPh sb="25" eb="26">
      <t>ヒョウ</t>
    </rPh>
    <rPh sb="27" eb="28">
      <t>ツク</t>
    </rPh>
    <phoneticPr fontId="3"/>
  </si>
  <si>
    <t>利用ください</t>
    <rPh sb="0" eb="2">
      <t>リヨウ</t>
    </rPh>
    <phoneticPr fontId="3"/>
  </si>
  <si>
    <r>
      <t>通常、時間を入力する時は</t>
    </r>
    <r>
      <rPr>
        <b/>
        <sz val="11"/>
        <rFont val="HG丸ｺﾞｼｯｸM-PRO"/>
        <family val="3"/>
        <charset val="128"/>
      </rPr>
      <t>コロン「：」</t>
    </r>
    <r>
      <rPr>
        <sz val="11"/>
        <rFont val="HG丸ｺﾞｼｯｸM-PRO"/>
        <family val="3"/>
        <charset val="128"/>
      </rPr>
      <t>を使用しますが、このファイルでは</t>
    </r>
    <rPh sb="0" eb="2">
      <t>ツウジョウ</t>
    </rPh>
    <rPh sb="3" eb="5">
      <t>ジカン</t>
    </rPh>
    <rPh sb="6" eb="8">
      <t>ニュウリョク</t>
    </rPh>
    <rPh sb="8" eb="11">
      <t>スルトキ</t>
    </rPh>
    <rPh sb="19" eb="21">
      <t>シヨウ</t>
    </rPh>
    <rPh sb="26" eb="28">
      <t>コノカイサン</t>
    </rPh>
    <phoneticPr fontId="3"/>
  </si>
  <si>
    <r>
      <t>小数点「．」ドット</t>
    </r>
    <r>
      <rPr>
        <sz val="11"/>
        <rFont val="HG丸ｺﾞｼｯｸM-PRO"/>
        <family val="3"/>
        <charset val="128"/>
      </rPr>
      <t>使用に修正してあります。</t>
    </r>
    <rPh sb="0" eb="3">
      <t>ショウスウテン</t>
    </rPh>
    <rPh sb="9" eb="11">
      <t>シヨウ</t>
    </rPh>
    <rPh sb="12" eb="14">
      <t>シュウセイ</t>
    </rPh>
    <phoneticPr fontId="3"/>
  </si>
  <si>
    <t>給与締切日の選択</t>
    <rPh sb="0" eb="2">
      <t>キュウヨ</t>
    </rPh>
    <rPh sb="2" eb="5">
      <t>シメキリビ</t>
    </rPh>
    <rPh sb="6" eb="8">
      <t>センタク</t>
    </rPh>
    <phoneticPr fontId="3"/>
  </si>
  <si>
    <t>扶養家族の人数を９選択</t>
    <rPh sb="0" eb="2">
      <t>フヨウ</t>
    </rPh>
    <rPh sb="2" eb="4">
      <t>カゾク</t>
    </rPh>
    <rPh sb="5" eb="7">
      <t>ニンズウ</t>
    </rPh>
    <rPh sb="9" eb="11">
      <t>センタク</t>
    </rPh>
    <phoneticPr fontId="3"/>
  </si>
  <si>
    <t>所得税の控除は甲欄、乙欄、空欄（控除しない）の３選択</t>
    <rPh sb="0" eb="3">
      <t>ショトクゼイ</t>
    </rPh>
    <rPh sb="4" eb="6">
      <t>コウジョ</t>
    </rPh>
    <rPh sb="7" eb="8">
      <t>コウ</t>
    </rPh>
    <rPh sb="8" eb="9">
      <t>ラン</t>
    </rPh>
    <rPh sb="10" eb="11">
      <t>オツ</t>
    </rPh>
    <rPh sb="11" eb="12">
      <t>ラン</t>
    </rPh>
    <rPh sb="16" eb="18">
      <t>コウジョ</t>
    </rPh>
    <rPh sb="24" eb="26">
      <t>センタク</t>
    </rPh>
    <phoneticPr fontId="3"/>
  </si>
  <si>
    <t>雇用保険は　A、B、空欄（控除しない）の３選択</t>
    <rPh sb="0" eb="2">
      <t>コヨウ</t>
    </rPh>
    <rPh sb="2" eb="4">
      <t>ホケン</t>
    </rPh>
    <rPh sb="13" eb="15">
      <t>コウジョ</t>
    </rPh>
    <rPh sb="21" eb="23">
      <t>センタク</t>
    </rPh>
    <phoneticPr fontId="3"/>
  </si>
  <si>
    <t>26.30　と記入ください</t>
    <rPh sb="7" eb="9">
      <t>キニュウ</t>
    </rPh>
    <phoneticPr fontId="3"/>
  </si>
  <si>
    <t>雇用保険料の算出は支給するすべてを加算すると考えた計算です</t>
    <rPh sb="0" eb="2">
      <t>コヨウ</t>
    </rPh>
    <rPh sb="2" eb="4">
      <t>ホケン</t>
    </rPh>
    <rPh sb="4" eb="5">
      <t>リョウ</t>
    </rPh>
    <rPh sb="6" eb="8">
      <t>サンシュツ</t>
    </rPh>
    <rPh sb="9" eb="11">
      <t>シキュウ</t>
    </rPh>
    <rPh sb="17" eb="19">
      <t>カサン</t>
    </rPh>
    <rPh sb="22" eb="23">
      <t>カンガ</t>
    </rPh>
    <rPh sb="25" eb="27">
      <t>ケイサン</t>
    </rPh>
    <phoneticPr fontId="3"/>
  </si>
  <si>
    <t>年月は選択記入。</t>
    <rPh sb="0" eb="2">
      <t>ネンゲツ</t>
    </rPh>
    <rPh sb="3" eb="5">
      <t>センタク</t>
    </rPh>
    <rPh sb="5" eb="7">
      <t>キニュウ</t>
    </rPh>
    <phoneticPr fontId="3"/>
  </si>
  <si>
    <t>★一律に支払う交通費は給料に加算すべきですがこの計算書は交通費除外して計算します</t>
    <rPh sb="1" eb="3">
      <t>イチリツ</t>
    </rPh>
    <rPh sb="4" eb="6">
      <t>シハラ</t>
    </rPh>
    <rPh sb="7" eb="10">
      <t>コウツウヒ</t>
    </rPh>
    <rPh sb="11" eb="13">
      <t>キュウリョウ</t>
    </rPh>
    <rPh sb="14" eb="16">
      <t>カサン</t>
    </rPh>
    <rPh sb="24" eb="27">
      <t>ケイサンショ</t>
    </rPh>
    <rPh sb="28" eb="31">
      <t>コウツウヒ</t>
    </rPh>
    <rPh sb="31" eb="33">
      <t>ジョガイ</t>
    </rPh>
    <rPh sb="35" eb="37">
      <t>ケイサン</t>
    </rPh>
    <phoneticPr fontId="3"/>
  </si>
  <si>
    <t>★雇用保険は交通費を含めた支払い総金額を基に計算</t>
    <rPh sb="1" eb="3">
      <t>コヨウ</t>
    </rPh>
    <rPh sb="3" eb="5">
      <t>ホケン</t>
    </rPh>
    <rPh sb="6" eb="9">
      <t>コウツウヒ</t>
    </rPh>
    <rPh sb="10" eb="11">
      <t>フク</t>
    </rPh>
    <rPh sb="13" eb="15">
      <t>シハラ</t>
    </rPh>
    <rPh sb="16" eb="17">
      <t>ソウ</t>
    </rPh>
    <rPh sb="17" eb="19">
      <t>キンガク</t>
    </rPh>
    <rPh sb="20" eb="21">
      <t>モト</t>
    </rPh>
    <rPh sb="22" eb="24">
      <t>ケイサン</t>
    </rPh>
    <phoneticPr fontId="3"/>
  </si>
  <si>
    <t>g</t>
    <phoneticPr fontId="3"/>
  </si>
  <si>
    <t>時給計算・操 作 説 明 書</t>
    <rPh sb="0" eb="2">
      <t>ジキュウ</t>
    </rPh>
    <rPh sb="2" eb="4">
      <t>ケイサン</t>
    </rPh>
    <rPh sb="5" eb="6">
      <t>ミサオ</t>
    </rPh>
    <rPh sb="7" eb="8">
      <t>サク</t>
    </rPh>
    <rPh sb="9" eb="10">
      <t>セツ</t>
    </rPh>
    <rPh sb="11" eb="12">
      <t>メイ</t>
    </rPh>
    <rPh sb="13" eb="14">
      <t>ショ</t>
    </rPh>
    <phoneticPr fontId="3"/>
  </si>
  <si>
    <t>a</t>
    <phoneticPr fontId="3"/>
  </si>
  <si>
    <t>b</t>
    <phoneticPr fontId="3"/>
  </si>
  <si>
    <r>
      <t>年末調整用集計</t>
    </r>
    <r>
      <rPr>
        <sz val="10"/>
        <rFont val="ＭＳ Ｐゴシック"/>
        <family val="3"/>
        <charset val="128"/>
      </rPr>
      <t>（年調と略してもいます）</t>
    </r>
    <rPh sb="0" eb="2">
      <t>ネンマツ</t>
    </rPh>
    <rPh sb="2" eb="4">
      <t>チョウセイ</t>
    </rPh>
    <rPh sb="4" eb="5">
      <t>ヨウ</t>
    </rPh>
    <rPh sb="5" eb="7">
      <t>シュウケイ</t>
    </rPh>
    <rPh sb="8" eb="9">
      <t>ネン</t>
    </rPh>
    <rPh sb="9" eb="10">
      <t>チョウ</t>
    </rPh>
    <rPh sb="11" eb="12">
      <t>リャク</t>
    </rPh>
    <phoneticPr fontId="3"/>
  </si>
  <si>
    <t>■</t>
    <phoneticPr fontId="3"/>
  </si>
  <si>
    <t>お求め頂きますと所得税と雇用保険を計算しないタイプを同時に提供しています</t>
    <rPh sb="1" eb="2">
      <t>モト</t>
    </rPh>
    <rPh sb="3" eb="4">
      <t>イタダ</t>
    </rPh>
    <rPh sb="8" eb="11">
      <t>ショトクゼイ</t>
    </rPh>
    <rPh sb="12" eb="14">
      <t>コヨウ</t>
    </rPh>
    <rPh sb="14" eb="16">
      <t>ホケン</t>
    </rPh>
    <rPh sb="17" eb="19">
      <t>ケイサン</t>
    </rPh>
    <rPh sb="26" eb="28">
      <t>ドウジ</t>
    </rPh>
    <rPh sb="29" eb="31">
      <t>テイキョウ</t>
    </rPh>
    <phoneticPr fontId="3"/>
  </si>
  <si>
    <t>その理由は将来控除金額の変更等に当方が対応できないことが起きたとき、</t>
    <rPh sb="2" eb="4">
      <t>リユウ</t>
    </rPh>
    <rPh sb="5" eb="7">
      <t>ショウライ</t>
    </rPh>
    <rPh sb="7" eb="9">
      <t>コウジョ</t>
    </rPh>
    <rPh sb="9" eb="11">
      <t>キンガク</t>
    </rPh>
    <rPh sb="12" eb="14">
      <t>ヘンコウ</t>
    </rPh>
    <rPh sb="14" eb="15">
      <t>トウ</t>
    </rPh>
    <rPh sb="16" eb="18">
      <t>トウホウ</t>
    </rPh>
    <rPh sb="19" eb="21">
      <t>タイオウ</t>
    </rPh>
    <rPh sb="28" eb="29">
      <t>オ</t>
    </rPh>
    <phoneticPr fontId="3"/>
  </si>
  <si>
    <t>貴社に迷惑が掛かってはいけないと予備シートとして提供する物です。</t>
    <rPh sb="0" eb="2">
      <t>キシャ</t>
    </rPh>
    <rPh sb="3" eb="5">
      <t>メイワク</t>
    </rPh>
    <rPh sb="6" eb="7">
      <t>カ</t>
    </rPh>
    <rPh sb="16" eb="18">
      <t>ヨビ</t>
    </rPh>
    <rPh sb="24" eb="26">
      <t>テイキョウ</t>
    </rPh>
    <rPh sb="28" eb="29">
      <t>モノ</t>
    </rPh>
    <phoneticPr fontId="3"/>
  </si>
  <si>
    <t>もちろん永久シートとしてこのまま使用いただいても何の問題もありません</t>
    <rPh sb="4" eb="6">
      <t>エイキュウ</t>
    </rPh>
    <rPh sb="16" eb="18">
      <t>シヨウ</t>
    </rPh>
    <rPh sb="24" eb="25">
      <t>ナン</t>
    </rPh>
    <rPh sb="26" eb="28">
      <t>モンダイ</t>
    </rPh>
    <phoneticPr fontId="3"/>
  </si>
  <si>
    <t>i</t>
    <phoneticPr fontId="3"/>
  </si>
  <si>
    <t>■</t>
    <phoneticPr fontId="3"/>
  </si>
  <si>
    <t>メ　モ</t>
    <phoneticPr fontId="3"/>
  </si>
  <si>
    <t>※前年度までは数字の入れ替えですみましたが、19年度は</t>
    <rPh sb="1" eb="4">
      <t>ゼンネンド</t>
    </rPh>
    <rPh sb="7" eb="9">
      <t>スウジ</t>
    </rPh>
    <rPh sb="10" eb="11">
      <t>イ</t>
    </rPh>
    <rPh sb="12" eb="13">
      <t>カ</t>
    </rPh>
    <rPh sb="24" eb="26">
      <t>ネンド</t>
    </rPh>
    <phoneticPr fontId="3"/>
  </si>
  <si>
    <t>税率が変わったため計算式を変えました。そのため</t>
    <rPh sb="0" eb="2">
      <t>ゼイリツ</t>
    </rPh>
    <rPh sb="3" eb="4">
      <t>カ</t>
    </rPh>
    <rPh sb="9" eb="11">
      <t>ケイサン</t>
    </rPh>
    <rPh sb="11" eb="12">
      <t>シキ</t>
    </rPh>
    <rPh sb="13" eb="14">
      <t>カ</t>
    </rPh>
    <phoneticPr fontId="3"/>
  </si>
  <si>
    <t>前年度までご利用になった方は申し訳ありませんが</t>
    <rPh sb="0" eb="3">
      <t>ゼンネンド</t>
    </rPh>
    <rPh sb="6" eb="8">
      <t>リヨウ</t>
    </rPh>
    <rPh sb="12" eb="13">
      <t>カタ</t>
    </rPh>
    <rPh sb="14" eb="15">
      <t>モウ</t>
    </rPh>
    <rPh sb="16" eb="17">
      <t>ワケ</t>
    </rPh>
    <phoneticPr fontId="3"/>
  </si>
  <si>
    <t>19年度版に変えていただきたい</t>
  </si>
  <si>
    <t>源泉徴収表他</t>
    <rPh sb="0" eb="2">
      <t>ゲンセン</t>
    </rPh>
    <rPh sb="2" eb="4">
      <t>チョウシュウ</t>
    </rPh>
    <rPh sb="4" eb="5">
      <t>ヒョウ</t>
    </rPh>
    <rPh sb="5" eb="6">
      <t>ホカ</t>
    </rPh>
    <phoneticPr fontId="3"/>
  </si>
  <si>
    <t>ダブルクイックして名前を記入ください</t>
    <rPh sb="9" eb="11">
      <t>ナマエ</t>
    </rPh>
    <rPh sb="12" eb="14">
      <t>キニュウ</t>
    </rPh>
    <phoneticPr fontId="3"/>
  </si>
  <si>
    <t>時間給</t>
    <rPh sb="0" eb="3">
      <t>ジカンキュウ</t>
    </rPh>
    <phoneticPr fontId="3"/>
  </si>
  <si>
    <t>所得税控除の乙欄を使用の方にお断りしなければなりません</t>
    <rPh sb="0" eb="3">
      <t>ショトクゼイ</t>
    </rPh>
    <rPh sb="3" eb="5">
      <t>コウジョ</t>
    </rPh>
    <rPh sb="6" eb="7">
      <t>オツ</t>
    </rPh>
    <rPh sb="7" eb="8">
      <t>ラン</t>
    </rPh>
    <rPh sb="9" eb="11">
      <t>シヨウ</t>
    </rPh>
    <rPh sb="12" eb="13">
      <t>カタ</t>
    </rPh>
    <rPh sb="15" eb="16">
      <t>コトワ</t>
    </rPh>
    <phoneticPr fontId="3"/>
  </si>
  <si>
    <t>表計算方式にはそぐわない、少々手間が掛かりますが扱いに慣れていただければ</t>
    <rPh sb="0" eb="3">
      <t>ヒョウケイサン</t>
    </rPh>
    <rPh sb="3" eb="5">
      <t>ホウシキ</t>
    </rPh>
    <rPh sb="24" eb="25">
      <t>アツカ</t>
    </rPh>
    <rPh sb="27" eb="28">
      <t>ナ</t>
    </rPh>
    <phoneticPr fontId="3"/>
  </si>
  <si>
    <t>時間の短縮と、比較確認作業が楽に済みます。</t>
    <rPh sb="0" eb="2">
      <t>ジカン</t>
    </rPh>
    <rPh sb="3" eb="5">
      <t>タンシュク</t>
    </rPh>
    <rPh sb="7" eb="9">
      <t>ヒカク</t>
    </rPh>
    <rPh sb="9" eb="11">
      <t>カクニン</t>
    </rPh>
    <rPh sb="11" eb="13">
      <t>サギョウ</t>
    </rPh>
    <rPh sb="14" eb="15">
      <t>ラク</t>
    </rPh>
    <rPh sb="16" eb="17">
      <t>ス</t>
    </rPh>
    <phoneticPr fontId="3"/>
  </si>
  <si>
    <t>エクセルを楽しんでいただきたい。まずは free soft で十分お試しください</t>
    <rPh sb="31" eb="33">
      <t>ジュウブン</t>
    </rPh>
    <rPh sb="34" eb="35">
      <t>タメ</t>
    </rPh>
    <phoneticPr fontId="3"/>
  </si>
  <si>
    <t>表計算方式をとっています。</t>
    <rPh sb="0" eb="3">
      <t>ヒョウケイサン</t>
    </rPh>
    <rPh sb="3" eb="5">
      <t>ホウシキ</t>
    </rPh>
    <phoneticPr fontId="3"/>
  </si>
  <si>
    <r>
      <t>会</t>
    </r>
    <r>
      <rPr>
        <sz val="12"/>
        <rFont val="HG丸ｺﾞｼｯｸM-PRO"/>
        <family val="3"/>
        <charset val="128"/>
      </rPr>
      <t>社名・時給社員の名前を入れてください。</t>
    </r>
    <rPh sb="0" eb="3">
      <t>カイシャメイ</t>
    </rPh>
    <rPh sb="4" eb="6">
      <t>ジキュウ</t>
    </rPh>
    <rPh sb="6" eb="8">
      <t>シャイン</t>
    </rPh>
    <rPh sb="9" eb="11">
      <t>ナマエ</t>
    </rPh>
    <rPh sb="12" eb="13">
      <t>イ</t>
    </rPh>
    <phoneticPr fontId="3"/>
  </si>
  <si>
    <t>■</t>
    <phoneticPr fontId="3"/>
  </si>
  <si>
    <t>問い合わせ、修正補填など下記へ連絡ください</t>
    <rPh sb="0" eb="1">
      <t>ト</t>
    </rPh>
    <rPh sb="2" eb="3">
      <t>ア</t>
    </rPh>
    <rPh sb="6" eb="8">
      <t>シュウセイ</t>
    </rPh>
    <rPh sb="8" eb="10">
      <t>ホテン</t>
    </rPh>
    <rPh sb="12" eb="14">
      <t>カキ</t>
    </rPh>
    <rPh sb="15" eb="17">
      <t>レンラク</t>
    </rPh>
    <phoneticPr fontId="3"/>
  </si>
  <si>
    <t>※この説明書は統一説明文のため不適合な部分があるかもしれません</t>
    <rPh sb="3" eb="6">
      <t>セツメイショ</t>
    </rPh>
    <rPh sb="7" eb="9">
      <t>トウイツ</t>
    </rPh>
    <rPh sb="9" eb="12">
      <t>セツメイブン</t>
    </rPh>
    <rPh sb="15" eb="18">
      <t>フテキゴウ</t>
    </rPh>
    <rPh sb="19" eb="21">
      <t>ブブン</t>
    </rPh>
    <phoneticPr fontId="3"/>
  </si>
  <si>
    <t>■</t>
    <phoneticPr fontId="3"/>
  </si>
  <si>
    <t>マクロで行えば、いちいち値を置き換える必要はありませんが、セルの位置が固定されるため</t>
    <rPh sb="35" eb="37">
      <t>コテイ</t>
    </rPh>
    <phoneticPr fontId="3"/>
  </si>
  <si>
    <r>
      <t>所得</t>
    </r>
    <r>
      <rPr>
        <sz val="11"/>
        <rFont val="ＭＳ Ｐゴシック"/>
        <family val="3"/>
        <charset val="128"/>
      </rPr>
      <t>税の計算は健康保険・</t>
    </r>
    <r>
      <rPr>
        <sz val="11"/>
        <rFont val="HG丸ｺﾞｼｯｸM-PRO"/>
        <family val="3"/>
        <charset val="128"/>
      </rPr>
      <t>厚生年金</t>
    </r>
    <r>
      <rPr>
        <sz val="11"/>
        <rFont val="ＭＳ Ｐゴシック"/>
        <family val="3"/>
        <charset val="128"/>
      </rPr>
      <t>・</t>
    </r>
    <r>
      <rPr>
        <sz val="11"/>
        <rFont val="HG丸ｺﾞｼｯｸM-PRO"/>
        <family val="3"/>
        <charset val="128"/>
      </rPr>
      <t>雇用保</t>
    </r>
    <r>
      <rPr>
        <sz val="11"/>
        <rFont val="ＭＳ Ｐゴシック"/>
        <family val="3"/>
        <charset val="128"/>
      </rPr>
      <t>険を差引いた金額で計算する</t>
    </r>
    <rPh sb="0" eb="3">
      <t>ショトクゼイ</t>
    </rPh>
    <rPh sb="4" eb="6">
      <t>ケイサン</t>
    </rPh>
    <rPh sb="7" eb="9">
      <t>ケンコウ</t>
    </rPh>
    <rPh sb="9" eb="11">
      <t>ホケン</t>
    </rPh>
    <rPh sb="12" eb="14">
      <t>コウセイ</t>
    </rPh>
    <rPh sb="14" eb="16">
      <t>ネンキン</t>
    </rPh>
    <rPh sb="17" eb="19">
      <t>コヨウ</t>
    </rPh>
    <rPh sb="19" eb="20">
      <t>タモツ</t>
    </rPh>
    <rPh sb="20" eb="21">
      <t>ケン</t>
    </rPh>
    <rPh sb="22" eb="24">
      <t>サシヒ</t>
    </rPh>
    <rPh sb="26" eb="28">
      <t>キンガク</t>
    </rPh>
    <rPh sb="29" eb="31">
      <t>ケイサン</t>
    </rPh>
    <phoneticPr fontId="3"/>
  </si>
  <si>
    <r>
      <t>給料は住宅手</t>
    </r>
    <r>
      <rPr>
        <sz val="11"/>
        <rFont val="ＭＳ Ｐゴシック"/>
        <family val="3"/>
        <charset val="128"/>
      </rPr>
      <t>当</t>
    </r>
    <r>
      <rPr>
        <sz val="11"/>
        <rFont val="HG丸ｺﾞｼｯｸM-PRO"/>
        <family val="3"/>
        <charset val="128"/>
      </rPr>
      <t>＋役職手</t>
    </r>
    <r>
      <rPr>
        <sz val="11"/>
        <rFont val="ＭＳ Ｐゴシック"/>
        <family val="3"/>
        <charset val="128"/>
      </rPr>
      <t>当</t>
    </r>
    <r>
      <rPr>
        <sz val="11"/>
        <rFont val="HG丸ｺﾞｼｯｸM-PRO"/>
        <family val="3"/>
        <charset val="128"/>
      </rPr>
      <t>＋皆勤手</t>
    </r>
    <r>
      <rPr>
        <sz val="11"/>
        <rFont val="ＭＳ Ｐゴシック"/>
        <family val="3"/>
        <charset val="128"/>
      </rPr>
      <t>当</t>
    </r>
    <r>
      <rPr>
        <sz val="11"/>
        <rFont val="HG丸ｺﾞｼｯｸM-PRO"/>
        <family val="3"/>
        <charset val="128"/>
      </rPr>
      <t>を加算した</t>
    </r>
    <r>
      <rPr>
        <sz val="11"/>
        <rFont val="ＭＳ Ｐゴシック"/>
        <family val="3"/>
        <charset val="128"/>
      </rPr>
      <t>数</t>
    </r>
    <r>
      <rPr>
        <sz val="11"/>
        <rFont val="HG丸ｺﾞｼｯｸM-PRO"/>
        <family val="3"/>
        <charset val="128"/>
      </rPr>
      <t>字　　</t>
    </r>
    <rPh sb="0" eb="2">
      <t>キュウリョウ</t>
    </rPh>
    <rPh sb="3" eb="5">
      <t>ジュウタク</t>
    </rPh>
    <rPh sb="5" eb="7">
      <t>テアテ</t>
    </rPh>
    <rPh sb="8" eb="10">
      <t>ヤクショク</t>
    </rPh>
    <rPh sb="10" eb="12">
      <t>テアテ</t>
    </rPh>
    <rPh sb="13" eb="15">
      <t>カイキン</t>
    </rPh>
    <rPh sb="15" eb="17">
      <t>テアテ</t>
    </rPh>
    <rPh sb="18" eb="20">
      <t>カサン</t>
    </rPh>
    <rPh sb="22" eb="24">
      <t>スウジ</t>
    </rPh>
    <phoneticPr fontId="3"/>
  </si>
  <si>
    <r>
      <t>なお食費の補助、通勤手</t>
    </r>
    <r>
      <rPr>
        <sz val="11"/>
        <rFont val="ＭＳ Ｐゴシック"/>
        <family val="3"/>
        <charset val="128"/>
      </rPr>
      <t>当(一律支給）</t>
    </r>
    <r>
      <rPr>
        <sz val="11"/>
        <rFont val="HG丸ｺﾞｼｯｸM-PRO"/>
        <family val="3"/>
        <charset val="128"/>
      </rPr>
      <t>、家族手</t>
    </r>
    <r>
      <rPr>
        <sz val="11"/>
        <rFont val="ＭＳ Ｐゴシック"/>
        <family val="3"/>
        <charset val="128"/>
      </rPr>
      <t>当</t>
    </r>
    <r>
      <rPr>
        <sz val="11"/>
        <rFont val="HG丸ｺﾞｼｯｸM-PRO"/>
        <family val="3"/>
        <charset val="128"/>
      </rPr>
      <t>も加算</t>
    </r>
    <rPh sb="2" eb="4">
      <t>ショクヒ</t>
    </rPh>
    <rPh sb="5" eb="7">
      <t>ホジョ</t>
    </rPh>
    <rPh sb="8" eb="10">
      <t>ツウキン</t>
    </rPh>
    <rPh sb="10" eb="12">
      <t>テアテ</t>
    </rPh>
    <rPh sb="13" eb="15">
      <t>イチリツ</t>
    </rPh>
    <rPh sb="15" eb="17">
      <t>シキュウ</t>
    </rPh>
    <rPh sb="19" eb="21">
      <t>カゾク</t>
    </rPh>
    <rPh sb="21" eb="23">
      <t>テアテ</t>
    </rPh>
    <rPh sb="24" eb="26">
      <t>カサン</t>
    </rPh>
    <phoneticPr fontId="3"/>
  </si>
  <si>
    <t>☆</t>
    <phoneticPr fontId="3"/>
  </si>
  <si>
    <r>
      <t>時給計算と給与集計元帳及び給与支払明細書が出来ます。</t>
    </r>
    <r>
      <rPr>
        <sz val="10"/>
        <rFont val="HG丸ｺﾞｼｯｸM-PRO"/>
        <family val="3"/>
        <charset val="128"/>
      </rPr>
      <t>(必要部分にはコメント入り)</t>
    </r>
    <rPh sb="0" eb="2">
      <t>ジキュウ</t>
    </rPh>
    <rPh sb="2" eb="4">
      <t>ケイサン</t>
    </rPh>
    <rPh sb="5" eb="7">
      <t>キュウヨ</t>
    </rPh>
    <rPh sb="7" eb="9">
      <t>シュウケイ</t>
    </rPh>
    <rPh sb="9" eb="11">
      <t>モトチョウ</t>
    </rPh>
    <rPh sb="11" eb="12">
      <t>オヨ</t>
    </rPh>
    <rPh sb="13" eb="15">
      <t>キュウヨ</t>
    </rPh>
    <rPh sb="15" eb="17">
      <t>シハライ</t>
    </rPh>
    <rPh sb="17" eb="20">
      <t>メイサイショ</t>
    </rPh>
    <rPh sb="21" eb="23">
      <t>デキ</t>
    </rPh>
    <rPh sb="27" eb="29">
      <t>ヒツヨウ</t>
    </rPh>
    <rPh sb="29" eb="31">
      <t>ブブン</t>
    </rPh>
    <rPh sb="37" eb="38">
      <t>イ</t>
    </rPh>
    <phoneticPr fontId="3"/>
  </si>
  <si>
    <t>給与所得の源泉徴収税額表（平成1９年1月以降分）</t>
    <phoneticPr fontId="3"/>
  </si>
  <si>
    <t>c</t>
    <phoneticPr fontId="3"/>
  </si>
  <si>
    <t>d</t>
    <phoneticPr fontId="3"/>
  </si>
  <si>
    <t>e</t>
    <phoneticPr fontId="3"/>
  </si>
  <si>
    <t>f</t>
    <phoneticPr fontId="3"/>
  </si>
  <si>
    <t>今後税額変更の折は下記の表をチェックしてください</t>
    <rPh sb="0" eb="2">
      <t>コンゴ</t>
    </rPh>
    <rPh sb="2" eb="4">
      <t>ゼイガク</t>
    </rPh>
    <rPh sb="4" eb="6">
      <t>ヘンコウ</t>
    </rPh>
    <rPh sb="7" eb="8">
      <t>オリ</t>
    </rPh>
    <rPh sb="9" eb="11">
      <t>カキ</t>
    </rPh>
    <rPh sb="12" eb="13">
      <t>ヒョウ</t>
    </rPh>
    <phoneticPr fontId="3"/>
  </si>
  <si>
    <t>源泉徴収金額の変更の折は修正ください  　　　　　　 社会保険等控除後の金額(源泉徴収税額表)</t>
    <rPh sb="0" eb="2">
      <t>ゲンセン</t>
    </rPh>
    <rPh sb="2" eb="4">
      <t>チョウシュウ</t>
    </rPh>
    <rPh sb="4" eb="6">
      <t>キンガク</t>
    </rPh>
    <rPh sb="7" eb="9">
      <t>ヘンコウ</t>
    </rPh>
    <rPh sb="10" eb="11">
      <t>オリ</t>
    </rPh>
    <rPh sb="12" eb="14">
      <t>シュウセイ</t>
    </rPh>
    <rPh sb="27" eb="29">
      <t>シャカイ</t>
    </rPh>
    <rPh sb="29" eb="32">
      <t>ホケントウ</t>
    </rPh>
    <rPh sb="32" eb="34">
      <t>コウジョ</t>
    </rPh>
    <rPh sb="34" eb="35">
      <t>ゴ</t>
    </rPh>
    <rPh sb="36" eb="38">
      <t>キンガク</t>
    </rPh>
    <rPh sb="39" eb="41">
      <t>ゲンセン</t>
    </rPh>
    <rPh sb="41" eb="43">
      <t>チョウシュウ</t>
    </rPh>
    <rPh sb="43" eb="45">
      <t>ゼイガク</t>
    </rPh>
    <rPh sb="45" eb="46">
      <t>ヒョウ</t>
    </rPh>
    <phoneticPr fontId="3"/>
  </si>
  <si>
    <t>※源泉徴収税額表から</t>
    <rPh sb="1" eb="3">
      <t>ゲンセン</t>
    </rPh>
    <rPh sb="3" eb="5">
      <t>チョウシュウ</t>
    </rPh>
    <rPh sb="5" eb="7">
      <t>ゼイガク</t>
    </rPh>
    <rPh sb="7" eb="8">
      <t>ヒョウ</t>
    </rPh>
    <phoneticPr fontId="3"/>
  </si>
  <si>
    <t>h</t>
    <phoneticPr fontId="3"/>
  </si>
  <si>
    <t>～</t>
    <phoneticPr fontId="3"/>
  </si>
  <si>
    <t>記載どおり</t>
    <rPh sb="0" eb="2">
      <t>キサイ</t>
    </rPh>
    <phoneticPr fontId="3"/>
  </si>
  <si>
    <t>～</t>
    <phoneticPr fontId="3"/>
  </si>
  <si>
    <t>扶養家族の一人当たりの控除金額</t>
    <rPh sb="0" eb="2">
      <t>フヨウ</t>
    </rPh>
    <rPh sb="2" eb="4">
      <t>カゾク</t>
    </rPh>
    <rPh sb="5" eb="7">
      <t>ヒトリ</t>
    </rPh>
    <rPh sb="7" eb="8">
      <t>ア</t>
    </rPh>
    <rPh sb="11" eb="13">
      <t>コウジョ</t>
    </rPh>
    <rPh sb="13" eb="15">
      <t>キンガク</t>
    </rPh>
    <phoneticPr fontId="3"/>
  </si>
  <si>
    <t>j</t>
    <phoneticPr fontId="3"/>
  </si>
  <si>
    <t>源泉徴収金額に変更の折は、右記税額表の脇に税率等の表があります</t>
    <rPh sb="0" eb="2">
      <t>ゲンセン</t>
    </rPh>
    <rPh sb="2" eb="4">
      <t>チョウシュウ</t>
    </rPh>
    <rPh sb="4" eb="6">
      <t>キンガク</t>
    </rPh>
    <rPh sb="7" eb="9">
      <t>ヘンコウ</t>
    </rPh>
    <rPh sb="10" eb="11">
      <t>オリ</t>
    </rPh>
    <rPh sb="13" eb="15">
      <t>ウキ</t>
    </rPh>
    <rPh sb="15" eb="17">
      <t>ゼイガク</t>
    </rPh>
    <rPh sb="17" eb="18">
      <t>ヒョウ</t>
    </rPh>
    <rPh sb="19" eb="20">
      <t>ワキ</t>
    </rPh>
    <rPh sb="21" eb="23">
      <t>ゼイリツ</t>
    </rPh>
    <rPh sb="23" eb="24">
      <t>トウ</t>
    </rPh>
    <rPh sb="25" eb="26">
      <t>ヒョウ</t>
    </rPh>
    <phoneticPr fontId="3"/>
  </si>
  <si>
    <t>～</t>
    <phoneticPr fontId="3"/>
  </si>
  <si>
    <t>金額及び税率等ﾁｪｯｸしてください</t>
    <rPh sb="0" eb="2">
      <t>キンガク</t>
    </rPh>
    <rPh sb="2" eb="3">
      <t>オヨ</t>
    </rPh>
    <rPh sb="4" eb="7">
      <t>ゼイリツトウ</t>
    </rPh>
    <phoneticPr fontId="3"/>
  </si>
  <si>
    <t>※この表の変更は色のついた部分のみにしてください</t>
    <rPh sb="3" eb="4">
      <t>ヒョウ</t>
    </rPh>
    <rPh sb="5" eb="7">
      <t>ヘンコウ</t>
    </rPh>
    <rPh sb="8" eb="9">
      <t>イロ</t>
    </rPh>
    <rPh sb="13" eb="15">
      <t>ブブン</t>
    </rPh>
    <phoneticPr fontId="3"/>
  </si>
  <si>
    <t>小生のHPからコピーしていただくのもいい</t>
    <rPh sb="0" eb="2">
      <t>ショウセイ</t>
    </rPh>
    <phoneticPr fontId="3"/>
  </si>
  <si>
    <t>k</t>
    <phoneticPr fontId="3"/>
  </si>
  <si>
    <t>l</t>
    <phoneticPr fontId="3"/>
  </si>
  <si>
    <t>集計元帳は進める上で間違いが無ければ良いが念のため毎月印刷し保存のこと。</t>
    <rPh sb="0" eb="2">
      <t>シュウケイ</t>
    </rPh>
    <rPh sb="2" eb="4">
      <t>モトチョウ</t>
    </rPh>
    <rPh sb="5" eb="6">
      <t>スス</t>
    </rPh>
    <rPh sb="8" eb="9">
      <t>ウエ</t>
    </rPh>
    <rPh sb="10" eb="12">
      <t>マチガ</t>
    </rPh>
    <rPh sb="14" eb="15">
      <t>ナ</t>
    </rPh>
    <rPh sb="18" eb="19">
      <t>イ</t>
    </rPh>
    <rPh sb="21" eb="22">
      <t>ネン</t>
    </rPh>
    <rPh sb="25" eb="27">
      <t>マイツキ</t>
    </rPh>
    <rPh sb="27" eb="29">
      <t>インサツ</t>
    </rPh>
    <rPh sb="30" eb="32">
      <t>ホゾン</t>
    </rPh>
    <phoneticPr fontId="3"/>
  </si>
  <si>
    <t>n</t>
    <phoneticPr fontId="3"/>
  </si>
  <si>
    <t>o</t>
    <phoneticPr fontId="3"/>
  </si>
  <si>
    <t>それは一ヶ月の控除後の支給金額が101万円を超えるときは計算が出来ません。</t>
    <rPh sb="3" eb="6">
      <t>イッカゲツ</t>
    </rPh>
    <rPh sb="7" eb="9">
      <t>コウジョ</t>
    </rPh>
    <rPh sb="9" eb="10">
      <t>ゴ</t>
    </rPh>
    <rPh sb="11" eb="12">
      <t>シ</t>
    </rPh>
    <rPh sb="12" eb="13">
      <t>キュウ</t>
    </rPh>
    <rPh sb="13" eb="15">
      <t>キンガク</t>
    </rPh>
    <rPh sb="19" eb="20">
      <t>マン</t>
    </rPh>
    <rPh sb="20" eb="21">
      <t>エン</t>
    </rPh>
    <rPh sb="22" eb="23">
      <t>コ</t>
    </rPh>
    <rPh sb="28" eb="30">
      <t>ケイサン</t>
    </rPh>
    <rPh sb="31" eb="33">
      <t>デキ</t>
    </rPh>
    <phoneticPr fontId="3"/>
  </si>
  <si>
    <t>その折は所得税雇用保険を計算しない「s type」を使用ください</t>
    <rPh sb="2" eb="3">
      <t>オリ</t>
    </rPh>
    <rPh sb="4" eb="7">
      <t>ショトクゼイ</t>
    </rPh>
    <rPh sb="7" eb="9">
      <t>コヨウ</t>
    </rPh>
    <rPh sb="9" eb="11">
      <t>ホケン</t>
    </rPh>
    <rPh sb="12" eb="14">
      <t>ケイサン</t>
    </rPh>
    <rPh sb="26" eb="28">
      <t>シヨウ</t>
    </rPh>
    <phoneticPr fontId="3"/>
  </si>
  <si>
    <t>m</t>
    <phoneticPr fontId="3"/>
  </si>
  <si>
    <t>p</t>
    <phoneticPr fontId="3"/>
  </si>
  <si>
    <t>また控除表の金額も修正してください</t>
    <rPh sb="2" eb="4">
      <t>コウジョ</t>
    </rPh>
    <rPh sb="4" eb="5">
      <t>ヒョウ</t>
    </rPh>
    <rPh sb="6" eb="8">
      <t>キンガク</t>
    </rPh>
    <rPh sb="9" eb="11">
      <t>シュウセイ</t>
    </rPh>
    <phoneticPr fontId="3"/>
  </si>
  <si>
    <t>印刷する時は、必ずプレビューで用紙に収まることを確認してください</t>
    <rPh sb="0" eb="2">
      <t>インサツ</t>
    </rPh>
    <rPh sb="4" eb="5">
      <t>トキ</t>
    </rPh>
    <rPh sb="7" eb="8">
      <t>カナラ</t>
    </rPh>
    <rPh sb="15" eb="17">
      <t>ヨウシ</t>
    </rPh>
    <rPh sb="18" eb="19">
      <t>オサ</t>
    </rPh>
    <rPh sb="24" eb="26">
      <t>カクニン</t>
    </rPh>
    <phoneticPr fontId="3"/>
  </si>
  <si>
    <r>
      <t>(見出しシートA.B</t>
    </r>
    <r>
      <rPr>
        <sz val="10"/>
        <rFont val="ＭＳ Ｐゴシック"/>
        <family val="3"/>
        <charset val="128"/>
      </rPr>
      <t>・・・</t>
    </r>
    <r>
      <rPr>
        <sz val="10"/>
        <rFont val="HG丸ｺﾞｼｯｸM-PRO"/>
        <family val="3"/>
        <charset val="128"/>
      </rPr>
      <t>)</t>
    </r>
    <rPh sb="1" eb="3">
      <t>ミダ</t>
    </rPh>
    <phoneticPr fontId="3"/>
  </si>
  <si>
    <r>
      <t>パ</t>
    </r>
    <r>
      <rPr>
        <sz val="11"/>
        <rFont val="ＭＳ Ｐゴシック"/>
        <family val="3"/>
        <charset val="128"/>
      </rPr>
      <t>ー</t>
    </r>
    <r>
      <rPr>
        <sz val="11"/>
        <rFont val="HG丸ｺﾞｼｯｸM-PRO"/>
        <family val="3"/>
        <charset val="128"/>
      </rPr>
      <t>トさんの名前を下のAB（</t>
    </r>
    <r>
      <rPr>
        <sz val="11"/>
        <rFont val="ＭＳ Ｐゴシック"/>
        <family val="3"/>
        <charset val="128"/>
      </rPr>
      <t>ｼｰﾄタブ</t>
    </r>
    <r>
      <rPr>
        <sz val="11"/>
        <rFont val="HG丸ｺﾞｼｯｸM-PRO"/>
        <family val="3"/>
        <charset val="128"/>
      </rPr>
      <t>）の見出しにそれぞれに</t>
    </r>
    <rPh sb="6" eb="8">
      <t>ナマエ</t>
    </rPh>
    <rPh sb="9" eb="10">
      <t>シタ</t>
    </rPh>
    <rPh sb="21" eb="23">
      <t>ミダ</t>
    </rPh>
    <phoneticPr fontId="3"/>
  </si>
  <si>
    <t>翌月からは入退社時間の書き換えですみます。</t>
    <phoneticPr fontId="3"/>
  </si>
  <si>
    <r>
      <t>AB</t>
    </r>
    <r>
      <rPr>
        <sz val="11"/>
        <rFont val="ＭＳ Ｐゴシック"/>
        <family val="3"/>
        <charset val="128"/>
      </rPr>
      <t>・・</t>
    </r>
    <r>
      <rPr>
        <sz val="11"/>
        <rFont val="HG丸ｺﾞｼｯｸM-PRO"/>
        <family val="3"/>
        <charset val="128"/>
      </rPr>
      <t>のそれぞれ個人シ</t>
    </r>
    <r>
      <rPr>
        <sz val="11"/>
        <rFont val="ＭＳ Ｐゴシック"/>
        <family val="3"/>
        <charset val="128"/>
      </rPr>
      <t>ー</t>
    </r>
    <r>
      <rPr>
        <sz val="11"/>
        <rFont val="HG丸ｺﾞｼｯｸM-PRO"/>
        <family val="3"/>
        <charset val="128"/>
      </rPr>
      <t>トで行います。</t>
    </r>
    <rPh sb="9" eb="11">
      <t>コジン</t>
    </rPh>
    <rPh sb="15" eb="16">
      <t>オコナ</t>
    </rPh>
    <phoneticPr fontId="3"/>
  </si>
  <si>
    <t>Email: kooji@key.ocn.ne.jp</t>
    <phoneticPr fontId="3"/>
  </si>
  <si>
    <t>平成19年８月以降版</t>
    <rPh sb="0" eb="2">
      <t>ヘイセイ</t>
    </rPh>
    <rPh sb="4" eb="5">
      <t>ネン</t>
    </rPh>
    <rPh sb="6" eb="9">
      <t>ガツイコウ</t>
    </rPh>
    <rPh sb="9" eb="10">
      <t>バン</t>
    </rPh>
    <phoneticPr fontId="3"/>
  </si>
  <si>
    <t>kooji</t>
    <phoneticPr fontId="3"/>
  </si>
  <si>
    <t>平成21年4月1日以降支給の雇用保険料の改定について</t>
    <phoneticPr fontId="3"/>
  </si>
  <si>
    <t>H２１.3.31～</t>
    <phoneticPr fontId="3"/>
  </si>
  <si>
    <t>１１/1000（４/1000）</t>
    <phoneticPr fontId="3"/>
  </si>
  <si>
    <t>13/1000（5/1000）</t>
    <phoneticPr fontId="3"/>
  </si>
  <si>
    <t>14/1000（5/1000）</t>
    <phoneticPr fontId="3"/>
  </si>
  <si>
    <t>http://www.yamecci.or.jp/annai/koyou.html</t>
    <phoneticPr fontId="3"/>
  </si>
  <si>
    <t>９．９改</t>
    <rPh sb="3" eb="4">
      <t>アラタ</t>
    </rPh>
    <phoneticPr fontId="3"/>
  </si>
  <si>
    <t>入社年月日</t>
    <rPh sb="0" eb="2">
      <t>ニュウシャ</t>
    </rPh>
    <rPh sb="2" eb="3">
      <t>ネン</t>
    </rPh>
    <rPh sb="3" eb="4">
      <t>ヅキ</t>
    </rPh>
    <rPh sb="4" eb="5">
      <t>ヒ</t>
    </rPh>
    <phoneticPr fontId="3"/>
  </si>
  <si>
    <t>勤続年月</t>
    <rPh sb="0" eb="2">
      <t>キンゾク</t>
    </rPh>
    <rPh sb="2" eb="4">
      <t>ネンゲツ</t>
    </rPh>
    <phoneticPr fontId="3"/>
  </si>
  <si>
    <t>入社年月日</t>
    <rPh sb="0" eb="2">
      <t>ニュウシャ</t>
    </rPh>
    <rPh sb="2" eb="4">
      <t>ネンゲツ</t>
    </rPh>
    <rPh sb="3" eb="5">
      <t>ガッピ</t>
    </rPh>
    <phoneticPr fontId="3"/>
  </si>
  <si>
    <t>貴社の発展を心よりお祈り申し上げます　　haru企画　</t>
    <rPh sb="0" eb="2">
      <t>キシャ</t>
    </rPh>
    <rPh sb="3" eb="5">
      <t>ハッテン</t>
    </rPh>
    <rPh sb="6" eb="7">
      <t>ココロ</t>
    </rPh>
    <rPh sb="10" eb="11">
      <t>イノ</t>
    </rPh>
    <rPh sb="12" eb="13">
      <t>モウ</t>
    </rPh>
    <rPh sb="14" eb="15">
      <t>ア</t>
    </rPh>
    <rPh sb="24" eb="26">
      <t>キカク</t>
    </rPh>
    <phoneticPr fontId="3"/>
  </si>
  <si>
    <t>（給料支払い前の最終チェックシート）</t>
    <rPh sb="1" eb="3">
      <t>キュウリョウ</t>
    </rPh>
    <rPh sb="3" eb="5">
      <t>シハラ</t>
    </rPh>
    <rPh sb="6" eb="7">
      <t>マエ</t>
    </rPh>
    <rPh sb="8" eb="10">
      <t>サイシュウ</t>
    </rPh>
    <phoneticPr fontId="3"/>
  </si>
  <si>
    <t>もし違反が確認した時は訴訟もありうる</t>
    <rPh sb="2" eb="4">
      <t>イハン</t>
    </rPh>
    <rPh sb="5" eb="7">
      <t>カクニン</t>
    </rPh>
    <rPh sb="9" eb="10">
      <t>トキ</t>
    </rPh>
    <rPh sb="11" eb="13">
      <t>ソショウ</t>
    </rPh>
    <phoneticPr fontId="3"/>
  </si>
  <si>
    <t>住　　所　　および　　メモ</t>
    <rPh sb="0" eb="1">
      <t>ジュウ</t>
    </rPh>
    <rPh sb="3" eb="4">
      <t>ショ</t>
    </rPh>
    <phoneticPr fontId="3"/>
  </si>
  <si>
    <t>VFree nC</t>
    <phoneticPr fontId="3"/>
  </si>
  <si>
    <t>このシートシェアソフトには添付していますがこのシートには添付していません</t>
    <rPh sb="13" eb="15">
      <t>テンプ</t>
    </rPh>
    <rPh sb="28" eb="30">
      <t>テンプ</t>
    </rPh>
    <phoneticPr fontId="3"/>
  </si>
  <si>
    <t>これ以上は計算できません</t>
    <rPh sb="2" eb="4">
      <t>イジョウ</t>
    </rPh>
    <rPh sb="5" eb="7">
      <t>ケイサン</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</si>
</sst>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5" formatCode="&quot;¥&quot;#,##0;&quot;¥&quot;\-#,##0"/>
    <numFmt numFmtId="6" formatCode="&quot;¥&quot;#,##0;[Red]&quot;¥&quot;\-#,##0"/>
    <numFmt numFmtId="176" formatCode="#,##0_ "/>
    <numFmt numFmtId="177" formatCode="[h]:mm"/>
    <numFmt numFmtId="178" formatCode="0_ "/>
    <numFmt numFmtId="179" formatCode="#,###\ "/>
    <numFmt numFmtId="180" formatCode="0_);[Red]\(0\)"/>
    <numFmt numFmtId="181" formatCode="#,###&quot;月分&quot;\ "/>
    <numFmt numFmtId="182" formatCode=";;;"/>
    <numFmt numFmtId="183" formatCode="#,###&quot;円&quot;\ "/>
    <numFmt numFmtId="184" formatCode="#,###&quot;&quot;\ "/>
    <numFmt numFmtId="185" formatCode="h:mm;@"/>
    <numFmt numFmtId="186" formatCode="###&quot;人&quot;"/>
    <numFmt numFmtId="187" formatCode="#,##0_);[Red]\(#,##0\)"/>
    <numFmt numFmtId="188" formatCode="#,##0;&quot;▲ &quot;#,##0"/>
    <numFmt numFmtId="189" formatCode="###\ &quot;円&quot;"/>
    <numFmt numFmtId="190" formatCode="###\ &quot;日&quot;"/>
    <numFmt numFmtId="191" formatCode="@&quot;殿&quot;"/>
    <numFmt numFmtId="192" formatCode="#,###"/>
    <numFmt numFmtId="193" formatCode="@&quot;㎞&quot;\ "/>
    <numFmt numFmtId="194" formatCode="[$-411]ggge&quot;年&quot;m&quot;月&quot;d&quot;日&quot;;@"/>
    <numFmt numFmtId="195" formatCode="0.00_);[Red]\(0.00\)"/>
    <numFmt numFmtId="196" formatCode="[$-411]ge\.m\.d;@"/>
    <numFmt numFmtId="197" formatCode="#,###&quot;（月末）&quot;"/>
    <numFmt numFmtId="198" formatCode="#,##0.00_ "/>
    <numFmt numFmtId="199" formatCode="h:mm;#,#00"/>
    <numFmt numFmtId="200" formatCode="@&quot;賞与&quot;"/>
    <numFmt numFmtId="201" formatCode="#,##0.0000_ "/>
    <numFmt numFmtId="202" formatCode="0.00000_);\(0.00000\)"/>
    <numFmt numFmtId="203" formatCode="0.00000"/>
  </numFmts>
  <fonts count="95">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sz val="11"/>
      <name val="HG丸ｺﾞｼｯｸM-PRO"/>
      <family val="3"/>
      <charset val="128"/>
    </font>
    <font>
      <sz val="20"/>
      <name val="HG丸ｺﾞｼｯｸM-PRO"/>
      <family val="3"/>
      <charset val="128"/>
    </font>
    <font>
      <sz val="9"/>
      <name val="HG丸ｺﾞｼｯｸM-PRO"/>
      <family val="3"/>
      <charset val="128"/>
    </font>
    <font>
      <sz val="10"/>
      <name val="HG丸ｺﾞｼｯｸM-PRO"/>
      <family val="3"/>
      <charset val="128"/>
    </font>
    <font>
      <sz val="12"/>
      <name val="HG丸ｺﾞｼｯｸM-PRO"/>
      <family val="3"/>
      <charset val="128"/>
    </font>
    <font>
      <sz val="12"/>
      <name val="ＭＳ Ｐゴシック"/>
      <family val="3"/>
      <charset val="128"/>
    </font>
    <font>
      <sz val="10"/>
      <name val="ＭＳ Ｐゴシック"/>
      <family val="3"/>
      <charset val="128"/>
    </font>
    <font>
      <sz val="9"/>
      <name val="ＭＳ Ｐゴシック"/>
      <family val="3"/>
      <charset val="128"/>
    </font>
    <font>
      <sz val="8"/>
      <color indexed="10"/>
      <name val="HG丸ｺﾞｼｯｸM-PRO"/>
      <family val="3"/>
      <charset val="128"/>
    </font>
    <font>
      <u/>
      <sz val="11"/>
      <color indexed="12"/>
      <name val="ＭＳ Ｐゴシック"/>
      <family val="3"/>
      <charset val="128"/>
    </font>
    <font>
      <sz val="14"/>
      <name val="HGS創英角ﾎﾟｯﾌﾟ体"/>
      <family val="3"/>
      <charset val="128"/>
    </font>
    <font>
      <sz val="12"/>
      <name val="HG正楷書体-PRO"/>
      <family val="4"/>
      <charset val="128"/>
    </font>
    <font>
      <sz val="11"/>
      <name val="HG正楷書体-PRO"/>
      <family val="4"/>
      <charset val="128"/>
    </font>
    <font>
      <sz val="8"/>
      <name val="HG丸ｺﾞｼｯｸM-PRO"/>
      <family val="3"/>
      <charset val="128"/>
    </font>
    <font>
      <sz val="11"/>
      <color indexed="10"/>
      <name val="ＭＳ Ｐゴシック"/>
      <family val="3"/>
      <charset val="128"/>
    </font>
    <font>
      <sz val="14"/>
      <name val="HG丸ｺﾞｼｯｸM-PRO"/>
      <family val="3"/>
      <charset val="128"/>
    </font>
    <font>
      <sz val="11"/>
      <name val="HGSｺﾞｼｯｸM"/>
      <family val="3"/>
      <charset val="128"/>
    </font>
    <font>
      <sz val="12"/>
      <name val="HGSｺﾞｼｯｸM"/>
      <family val="3"/>
      <charset val="128"/>
    </font>
    <font>
      <sz val="10"/>
      <name val="HGSｺﾞｼｯｸM"/>
      <family val="3"/>
      <charset val="128"/>
    </font>
    <font>
      <sz val="8"/>
      <name val="HGSｺﾞｼｯｸM"/>
      <family val="3"/>
      <charset val="128"/>
    </font>
    <font>
      <sz val="16"/>
      <name val="HG丸ｺﾞｼｯｸM-PRO"/>
      <family val="3"/>
      <charset val="128"/>
    </font>
    <font>
      <sz val="10"/>
      <color indexed="10"/>
      <name val="ＭＳ Ｐゴシック"/>
      <family val="3"/>
      <charset val="128"/>
    </font>
    <font>
      <sz val="18"/>
      <name val="HG丸ｺﾞｼｯｸM-PRO"/>
      <family val="3"/>
      <charset val="128"/>
    </font>
    <font>
      <b/>
      <sz val="12"/>
      <color indexed="10"/>
      <name val="HG丸ｺﾞｼｯｸM-PRO"/>
      <family val="3"/>
      <charset val="128"/>
    </font>
    <font>
      <sz val="13"/>
      <name val="HG正楷書体-PRO"/>
      <family val="4"/>
      <charset val="128"/>
    </font>
    <font>
      <sz val="10"/>
      <color indexed="9"/>
      <name val="HG丸ｺﾞｼｯｸM-PRO"/>
      <family val="3"/>
      <charset val="128"/>
    </font>
    <font>
      <sz val="12"/>
      <name val="HG創英角ﾎﾟｯﾌﾟ体"/>
      <family val="3"/>
      <charset val="128"/>
    </font>
    <font>
      <sz val="9"/>
      <color indexed="10"/>
      <name val="ＭＳ Ｐゴシック"/>
      <family val="3"/>
      <charset val="128"/>
    </font>
    <font>
      <b/>
      <sz val="12"/>
      <name val="HGSｺﾞｼｯｸM"/>
      <family val="3"/>
      <charset val="128"/>
    </font>
    <font>
      <sz val="11"/>
      <name val="HGP創英角ﾎﾟｯﾌﾟ体"/>
      <family val="3"/>
      <charset val="128"/>
    </font>
    <font>
      <b/>
      <sz val="12"/>
      <name val="HG丸ｺﾞｼｯｸM-PRO"/>
      <family val="3"/>
      <charset val="128"/>
    </font>
    <font>
      <b/>
      <sz val="10"/>
      <color indexed="10"/>
      <name val="HG丸ｺﾞｼｯｸM-PRO"/>
      <family val="3"/>
      <charset val="128"/>
    </font>
    <font>
      <sz val="11"/>
      <color indexed="10"/>
      <name val="HG丸ｺﾞｼｯｸM-PRO"/>
      <family val="3"/>
      <charset val="128"/>
    </font>
    <font>
      <b/>
      <sz val="11"/>
      <color indexed="10"/>
      <name val="HG丸ｺﾞｼｯｸM-PRO"/>
      <family val="3"/>
      <charset val="128"/>
    </font>
    <font>
      <sz val="13"/>
      <name val="HG丸ｺﾞｼｯｸM-PRO"/>
      <family val="3"/>
      <charset val="128"/>
    </font>
    <font>
      <u/>
      <sz val="13"/>
      <color indexed="12"/>
      <name val="HG丸ｺﾞｼｯｸM-PRO"/>
      <family val="3"/>
      <charset val="128"/>
    </font>
    <font>
      <sz val="11"/>
      <color indexed="61"/>
      <name val="ＭＳ Ｐゴシック"/>
      <family val="3"/>
      <charset val="128"/>
    </font>
    <font>
      <sz val="9"/>
      <name val="HG正楷書体-PRO"/>
      <family val="4"/>
      <charset val="128"/>
    </font>
    <font>
      <sz val="11"/>
      <color indexed="8"/>
      <name val="HG丸ｺﾞｼｯｸM-PRO"/>
      <family val="3"/>
      <charset val="128"/>
    </font>
    <font>
      <sz val="8"/>
      <color indexed="8"/>
      <name val="HG丸ｺﾞｼｯｸM-PRO"/>
      <family val="3"/>
      <charset val="128"/>
    </font>
    <font>
      <sz val="10"/>
      <color indexed="8"/>
      <name val="HG丸ｺﾞｼｯｸM-PRO"/>
      <family val="3"/>
      <charset val="128"/>
    </font>
    <font>
      <sz val="9"/>
      <color indexed="8"/>
      <name val="HG丸ｺﾞｼｯｸM-PRO"/>
      <family val="3"/>
      <charset val="128"/>
    </font>
    <font>
      <sz val="11"/>
      <color indexed="8"/>
      <name val="ＭＳ Ｐゴシック"/>
      <family val="3"/>
      <charset val="128"/>
    </font>
    <font>
      <sz val="10"/>
      <color indexed="10"/>
      <name val="HG丸ｺﾞｼｯｸM-PRO"/>
      <family val="3"/>
      <charset val="128"/>
    </font>
    <font>
      <sz val="16"/>
      <name val="ＭＳ Ｐゴシック"/>
      <family val="3"/>
      <charset val="128"/>
    </font>
    <font>
      <sz val="14"/>
      <name val="ＭＳ Ｐゴシック"/>
      <family val="3"/>
      <charset val="128"/>
    </font>
    <font>
      <sz val="12"/>
      <color indexed="9"/>
      <name val="HG丸ｺﾞｼｯｸM-PRO"/>
      <family val="3"/>
      <charset val="128"/>
    </font>
    <font>
      <sz val="9"/>
      <color indexed="81"/>
      <name val="ＭＳ Ｐゴシック"/>
      <family val="3"/>
      <charset val="128"/>
    </font>
    <font>
      <b/>
      <sz val="9"/>
      <color indexed="81"/>
      <name val="ＭＳ Ｐゴシック"/>
      <family val="3"/>
      <charset val="128"/>
    </font>
    <font>
      <sz val="8"/>
      <color indexed="8"/>
      <name val="HGSｺﾞｼｯｸM"/>
      <family val="3"/>
      <charset val="128"/>
    </font>
    <font>
      <u/>
      <sz val="8"/>
      <color indexed="12"/>
      <name val="ＭＳ Ｐゴシック"/>
      <family val="3"/>
      <charset val="128"/>
    </font>
    <font>
      <u/>
      <sz val="8"/>
      <color indexed="57"/>
      <name val="ＭＳ Ｐゴシック"/>
      <family val="3"/>
      <charset val="128"/>
    </font>
    <font>
      <sz val="8"/>
      <name val="ＭＳ Ｐゴシック"/>
      <family val="3"/>
      <charset val="128"/>
    </font>
    <font>
      <sz val="8"/>
      <color indexed="57"/>
      <name val="HG丸ｺﾞｼｯｸM-PRO"/>
      <family val="3"/>
      <charset val="128"/>
    </font>
    <font>
      <u/>
      <sz val="11"/>
      <color indexed="53"/>
      <name val="ＭＳ Ｐゴシック"/>
      <family val="3"/>
      <charset val="128"/>
    </font>
    <font>
      <sz val="8"/>
      <color indexed="12"/>
      <name val="ＭＳ Ｐゴシック"/>
      <family val="3"/>
      <charset val="128"/>
    </font>
    <font>
      <sz val="12"/>
      <color indexed="8"/>
      <name val="ＭＳ Ｐゴシック"/>
      <family val="3"/>
      <charset val="128"/>
    </font>
    <font>
      <sz val="11"/>
      <color indexed="12"/>
      <name val="ＭＳ Ｐゴシック"/>
      <family val="3"/>
      <charset val="128"/>
    </font>
    <font>
      <b/>
      <sz val="12"/>
      <name val="ＭＳ Ｐゴシック"/>
      <family val="3"/>
      <charset val="128"/>
    </font>
    <font>
      <sz val="9"/>
      <name val="ＭＳ 明朝"/>
      <family val="1"/>
      <charset val="128"/>
    </font>
    <font>
      <sz val="10"/>
      <name val="ＭＳ 明朝"/>
      <family val="1"/>
      <charset val="128"/>
    </font>
    <font>
      <sz val="9"/>
      <name val="HGSｺﾞｼｯｸM"/>
      <family val="3"/>
      <charset val="128"/>
    </font>
    <font>
      <sz val="8"/>
      <name val="HGPｺﾞｼｯｸM"/>
      <family val="3"/>
      <charset val="128"/>
    </font>
    <font>
      <b/>
      <u/>
      <sz val="12"/>
      <color indexed="12"/>
      <name val="ＭＳ Ｐゴシック"/>
      <family val="3"/>
      <charset val="128"/>
    </font>
    <font>
      <b/>
      <sz val="14"/>
      <name val="ＭＳ Ｐゴシック"/>
      <family val="3"/>
      <charset val="128"/>
    </font>
    <font>
      <b/>
      <sz val="11"/>
      <name val="ＭＳ Ｐゴシック"/>
      <family val="3"/>
      <charset val="128"/>
    </font>
    <font>
      <sz val="10"/>
      <name val="HG創英角ﾎﾟｯﾌﾟ体"/>
      <family val="3"/>
      <charset val="128"/>
    </font>
    <font>
      <b/>
      <sz val="18"/>
      <name val="ＭＳ Ｐゴシック"/>
      <family val="3"/>
      <charset val="128"/>
    </font>
    <font>
      <sz val="9"/>
      <color indexed="57"/>
      <name val="ＭＳ Ｐゴシック"/>
      <family val="3"/>
      <charset val="128"/>
    </font>
    <font>
      <b/>
      <sz val="13.5"/>
      <name val="ＭＳ Ｐゴシック"/>
      <family val="3"/>
      <charset val="128"/>
    </font>
    <font>
      <u/>
      <sz val="11"/>
      <color indexed="9"/>
      <name val="ＭＳ Ｐゴシック"/>
      <family val="3"/>
      <charset val="128"/>
    </font>
    <font>
      <u/>
      <sz val="9"/>
      <color indexed="12"/>
      <name val="ＭＳ Ｐゴシック"/>
      <family val="3"/>
      <charset val="128"/>
    </font>
    <font>
      <b/>
      <sz val="10"/>
      <name val="HG丸ｺﾞｼｯｸM-PRO"/>
      <family val="3"/>
      <charset val="128"/>
    </font>
    <font>
      <b/>
      <sz val="10"/>
      <name val="HGSｺﾞｼｯｸM"/>
      <family val="3"/>
      <charset val="128"/>
    </font>
    <font>
      <sz val="11"/>
      <color indexed="9"/>
      <name val="HGSｺﾞｼｯｸM"/>
      <family val="3"/>
      <charset val="128"/>
    </font>
    <font>
      <sz val="12"/>
      <color indexed="9"/>
      <name val="HGSｺﾞｼｯｸM"/>
      <family val="3"/>
      <charset val="128"/>
    </font>
    <font>
      <b/>
      <sz val="11"/>
      <color indexed="10"/>
      <name val="ＭＳ Ｐゴシック"/>
      <family val="3"/>
      <charset val="128"/>
    </font>
    <font>
      <sz val="9"/>
      <color indexed="12"/>
      <name val="HG丸ｺﾞｼｯｸM-PRO"/>
      <family val="3"/>
      <charset val="128"/>
    </font>
    <font>
      <b/>
      <sz val="14"/>
      <name val="HG丸ｺﾞｼｯｸM-PRO"/>
      <family val="3"/>
      <charset val="128"/>
    </font>
    <font>
      <sz val="11"/>
      <name val="ＭＳ 明朝"/>
      <family val="1"/>
      <charset val="128"/>
    </font>
    <font>
      <sz val="14"/>
      <name val="HG正楷書体-PRO"/>
      <family val="4"/>
      <charset val="128"/>
    </font>
    <font>
      <sz val="12"/>
      <name val="HGｺﾞｼｯｸM"/>
      <family val="3"/>
      <charset val="128"/>
    </font>
    <font>
      <b/>
      <sz val="11"/>
      <name val="HG丸ｺﾞｼｯｸM-PRO"/>
      <family val="3"/>
      <charset val="128"/>
    </font>
    <font>
      <sz val="12"/>
      <color indexed="8"/>
      <name val="HG丸ｺﾞｼｯｸM-PRO"/>
      <family val="3"/>
      <charset val="128"/>
    </font>
    <font>
      <sz val="16"/>
      <name val="HGP創英角ﾎﾟｯﾌﾟ体"/>
      <family val="3"/>
      <charset val="128"/>
    </font>
    <font>
      <sz val="12"/>
      <color indexed="10"/>
      <name val="ＭＳ Ｐゴシック"/>
      <family val="3"/>
      <charset val="128"/>
    </font>
    <font>
      <u/>
      <sz val="10"/>
      <color indexed="12"/>
      <name val="ＭＳ Ｐゴシック"/>
      <family val="3"/>
      <charset val="128"/>
    </font>
    <font>
      <sz val="11"/>
      <color indexed="10"/>
      <name val="ＭＳ 明朝"/>
      <family val="1"/>
      <charset val="128"/>
    </font>
    <font>
      <u/>
      <sz val="10"/>
      <color indexed="12"/>
      <name val="HG丸ｺﾞｼｯｸM-PRO"/>
      <family val="3"/>
      <charset val="128"/>
    </font>
    <font>
      <b/>
      <i/>
      <sz val="11"/>
      <name val="ＭＳ Ｐゴシック"/>
      <family val="3"/>
      <charset val="128"/>
    </font>
    <font>
      <i/>
      <sz val="11"/>
      <name val="ＭＳ Ｐゴシック"/>
      <family val="3"/>
      <charset val="128"/>
    </font>
  </fonts>
  <fills count="24">
    <fill>
      <patternFill patternType="none"/>
    </fill>
    <fill>
      <patternFill patternType="gray125"/>
    </fill>
    <fill>
      <patternFill patternType="solid">
        <fgColor indexed="9"/>
        <bgColor indexed="64"/>
      </patternFill>
    </fill>
    <fill>
      <patternFill patternType="solid">
        <fgColor indexed="46"/>
        <bgColor indexed="64"/>
      </patternFill>
    </fill>
    <fill>
      <patternFill patternType="solid">
        <fgColor indexed="43"/>
        <bgColor indexed="64"/>
      </patternFill>
    </fill>
    <fill>
      <patternFill patternType="solid">
        <fgColor indexed="45"/>
        <bgColor indexed="64"/>
      </patternFill>
    </fill>
    <fill>
      <patternFill patternType="solid">
        <fgColor indexed="42"/>
        <bgColor indexed="64"/>
      </patternFill>
    </fill>
    <fill>
      <patternFill patternType="solid">
        <fgColor indexed="44"/>
        <bgColor indexed="64"/>
      </patternFill>
    </fill>
    <fill>
      <patternFill patternType="solid">
        <fgColor indexed="47"/>
        <bgColor indexed="64"/>
      </patternFill>
    </fill>
    <fill>
      <patternFill patternType="solid">
        <fgColor indexed="50"/>
        <bgColor indexed="64"/>
      </patternFill>
    </fill>
    <fill>
      <patternFill patternType="solid">
        <fgColor indexed="22"/>
        <bgColor indexed="64"/>
      </patternFill>
    </fill>
    <fill>
      <patternFill patternType="solid">
        <fgColor indexed="51"/>
        <bgColor indexed="64"/>
      </patternFill>
    </fill>
    <fill>
      <patternFill patternType="solid">
        <fgColor indexed="13"/>
        <bgColor indexed="64"/>
      </patternFill>
    </fill>
    <fill>
      <patternFill patternType="solid">
        <fgColor indexed="41"/>
        <bgColor indexed="64"/>
      </patternFill>
    </fill>
    <fill>
      <patternFill patternType="solid">
        <fgColor indexed="11"/>
        <bgColor indexed="64"/>
      </patternFill>
    </fill>
    <fill>
      <patternFill patternType="solid">
        <fgColor indexed="48"/>
        <bgColor indexed="64"/>
      </patternFill>
    </fill>
    <fill>
      <patternFill patternType="solid">
        <fgColor indexed="10"/>
        <bgColor indexed="64"/>
      </patternFill>
    </fill>
    <fill>
      <patternFill patternType="solid">
        <fgColor indexed="40"/>
        <bgColor indexed="64"/>
      </patternFill>
    </fill>
    <fill>
      <patternFill patternType="solid">
        <fgColor indexed="14"/>
        <bgColor indexed="64"/>
      </patternFill>
    </fill>
    <fill>
      <patternFill patternType="solid">
        <fgColor rgb="FFFFFF00"/>
        <bgColor indexed="64"/>
      </patternFill>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
      <patternFill patternType="solid">
        <fgColor theme="7" tint="0.59999389629810485"/>
        <bgColor indexed="64"/>
      </patternFill>
    </fill>
  </fills>
  <borders count="130">
    <border>
      <left/>
      <right/>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diagonalUp="1">
      <left style="hair">
        <color indexed="64"/>
      </left>
      <right style="hair">
        <color indexed="64"/>
      </right>
      <top/>
      <bottom style="hair">
        <color indexed="64"/>
      </bottom>
      <diagonal style="hair">
        <color indexed="64"/>
      </diagonal>
    </border>
    <border>
      <left style="thin">
        <color indexed="64"/>
      </left>
      <right style="thin">
        <color indexed="64"/>
      </right>
      <top/>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hair">
        <color indexed="64"/>
      </right>
      <top style="medium">
        <color indexed="64"/>
      </top>
      <bottom style="medium">
        <color indexed="64"/>
      </bottom>
      <diagonal/>
    </border>
    <border>
      <left style="thin">
        <color indexed="64"/>
      </left>
      <right style="hair">
        <color indexed="64"/>
      </right>
      <top style="hair">
        <color indexed="64"/>
      </top>
      <bottom style="hair">
        <color indexed="64"/>
      </bottom>
      <diagonal/>
    </border>
    <border>
      <left style="thin">
        <color indexed="64"/>
      </left>
      <right/>
      <top/>
      <bottom/>
      <diagonal/>
    </border>
    <border>
      <left/>
      <right/>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medium">
        <color indexed="64"/>
      </left>
      <right style="thin">
        <color indexed="64"/>
      </right>
      <top/>
      <bottom style="thin">
        <color indexed="64"/>
      </bottom>
      <diagonal/>
    </border>
    <border>
      <left style="hair">
        <color indexed="64"/>
      </left>
      <right style="hair">
        <color indexed="64"/>
      </right>
      <top/>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diagonal/>
    </border>
    <border>
      <left/>
      <right style="hair">
        <color indexed="64"/>
      </right>
      <top style="hair">
        <color indexed="64"/>
      </top>
      <bottom/>
      <diagonal/>
    </border>
    <border>
      <left style="medium">
        <color indexed="64"/>
      </left>
      <right/>
      <top style="thin">
        <color indexed="64"/>
      </top>
      <bottom/>
      <diagonal/>
    </border>
    <border>
      <left style="medium">
        <color indexed="64"/>
      </left>
      <right/>
      <top/>
      <bottom/>
      <diagonal/>
    </border>
    <border>
      <left style="hair">
        <color indexed="64"/>
      </left>
      <right/>
      <top/>
      <bottom style="hair">
        <color indexed="64"/>
      </bottom>
      <diagonal/>
    </border>
    <border>
      <left style="medium">
        <color indexed="64"/>
      </left>
      <right style="hair">
        <color indexed="64"/>
      </right>
      <top/>
      <bottom style="hair">
        <color indexed="64"/>
      </bottom>
      <diagonal/>
    </border>
    <border>
      <left/>
      <right/>
      <top style="thin">
        <color indexed="64"/>
      </top>
      <bottom/>
      <diagonal/>
    </border>
    <border>
      <left style="dotted">
        <color indexed="64"/>
      </left>
      <right style="dotted">
        <color indexed="64"/>
      </right>
      <top style="medium">
        <color indexed="64"/>
      </top>
      <bottom style="medium">
        <color indexed="64"/>
      </bottom>
      <diagonal/>
    </border>
    <border>
      <left style="hair">
        <color indexed="64"/>
      </left>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hair">
        <color indexed="64"/>
      </right>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ck">
        <color indexed="64"/>
      </left>
      <right style="medium">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diagonalUp="1">
      <left style="hair">
        <color indexed="64"/>
      </left>
      <right style="hair">
        <color indexed="64"/>
      </right>
      <top style="hair">
        <color indexed="64"/>
      </top>
      <bottom style="hair">
        <color indexed="64"/>
      </bottom>
      <diagonal style="hair">
        <color indexed="64"/>
      </diagonal>
    </border>
    <border>
      <left style="medium">
        <color indexed="64"/>
      </left>
      <right style="thin">
        <color indexed="64"/>
      </right>
      <top style="hair">
        <color indexed="64"/>
      </top>
      <bottom style="hair">
        <color indexed="64"/>
      </bottom>
      <diagonal/>
    </border>
    <border>
      <left/>
      <right style="thin">
        <color indexed="64"/>
      </right>
      <top style="thin">
        <color indexed="64"/>
      </top>
      <bottom style="thin">
        <color indexed="64"/>
      </bottom>
      <diagonal/>
    </border>
    <border>
      <left style="thin">
        <color indexed="64"/>
      </left>
      <right style="hair">
        <color indexed="64"/>
      </right>
      <top style="hair">
        <color indexed="64"/>
      </top>
      <bottom style="thin">
        <color indexed="64"/>
      </bottom>
      <diagonal/>
    </border>
    <border>
      <left style="double">
        <color indexed="64"/>
      </left>
      <right style="double">
        <color indexed="64"/>
      </right>
      <top style="double">
        <color indexed="64"/>
      </top>
      <bottom style="thin">
        <color indexed="64"/>
      </bottom>
      <diagonal/>
    </border>
    <border>
      <left style="thick">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hair">
        <color indexed="64"/>
      </right>
      <top style="hair">
        <color indexed="64"/>
      </top>
      <bottom style="hair">
        <color indexed="64"/>
      </bottom>
      <diagonal/>
    </border>
    <border>
      <left style="thin">
        <color indexed="64"/>
      </left>
      <right style="thick">
        <color indexed="64"/>
      </right>
      <top style="thin">
        <color indexed="64"/>
      </top>
      <bottom style="thin">
        <color indexed="64"/>
      </bottom>
      <diagonal/>
    </border>
    <border>
      <left/>
      <right style="medium">
        <color indexed="64"/>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style="thin">
        <color indexed="64"/>
      </right>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ck">
        <color indexed="64"/>
      </top>
      <bottom style="thin">
        <color indexed="64"/>
      </bottom>
      <diagonal/>
    </border>
    <border>
      <left/>
      <right style="thin">
        <color indexed="64"/>
      </right>
      <top style="thin">
        <color indexed="64"/>
      </top>
      <bottom/>
      <diagonal/>
    </border>
    <border>
      <left style="medium">
        <color indexed="64"/>
      </left>
      <right/>
      <top/>
      <bottom style="hair">
        <color indexed="64"/>
      </bottom>
      <diagonal/>
    </border>
    <border>
      <left style="medium">
        <color indexed="64"/>
      </left>
      <right style="medium">
        <color indexed="64"/>
      </right>
      <top style="thin">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thin">
        <color indexed="64"/>
      </top>
      <bottom style="double">
        <color indexed="64"/>
      </bottom>
      <diagonal/>
    </border>
    <border>
      <left/>
      <right style="thin">
        <color indexed="64"/>
      </right>
      <top/>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thick">
        <color indexed="64"/>
      </right>
      <top style="thick">
        <color indexed="64"/>
      </top>
      <bottom/>
      <diagonal/>
    </border>
    <border>
      <left style="medium">
        <color indexed="64"/>
      </left>
      <right style="medium">
        <color indexed="64"/>
      </right>
      <top style="medium">
        <color indexed="64"/>
      </top>
      <bottom/>
      <diagonal/>
    </border>
    <border>
      <left style="thick">
        <color indexed="64"/>
      </left>
      <right style="thin">
        <color indexed="64"/>
      </right>
      <top/>
      <bottom/>
      <diagonal/>
    </border>
    <border>
      <left style="thin">
        <color indexed="64"/>
      </left>
      <right style="thick">
        <color indexed="64"/>
      </right>
      <top/>
      <bottom/>
      <diagonal/>
    </border>
    <border>
      <left style="medium">
        <color indexed="64"/>
      </left>
      <right style="medium">
        <color indexed="64"/>
      </right>
      <top/>
      <bottom/>
      <diagonal/>
    </border>
    <border>
      <left style="thin">
        <color indexed="64"/>
      </left>
      <right/>
      <top/>
      <bottom style="thin">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thick">
        <color indexed="64"/>
      </left>
      <right style="thin">
        <color indexed="64"/>
      </right>
      <top/>
      <bottom style="medium">
        <color indexed="64"/>
      </bottom>
      <diagonal/>
    </border>
    <border>
      <left style="thin">
        <color indexed="64"/>
      </left>
      <right style="thick">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style="thick">
        <color indexed="64"/>
      </left>
      <right style="thin">
        <color indexed="64"/>
      </right>
      <top style="medium">
        <color indexed="64"/>
      </top>
      <bottom/>
      <diagonal/>
    </border>
    <border>
      <left style="thin">
        <color indexed="64"/>
      </left>
      <right style="thick">
        <color indexed="64"/>
      </right>
      <top style="medium">
        <color indexed="64"/>
      </top>
      <bottom/>
      <diagonal/>
    </border>
    <border>
      <left style="thick">
        <color indexed="64"/>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style="thick">
        <color indexed="64"/>
      </right>
      <top/>
      <bottom style="thick">
        <color indexed="64"/>
      </bottom>
      <diagonal/>
    </border>
    <border>
      <left style="medium">
        <color indexed="64"/>
      </left>
      <right style="medium">
        <color indexed="64"/>
      </right>
      <top/>
      <bottom style="thick">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hair">
        <color indexed="64"/>
      </top>
      <bottom style="hair">
        <color indexed="64"/>
      </bottom>
      <diagonal/>
    </border>
    <border>
      <left/>
      <right/>
      <top style="hair">
        <color indexed="64"/>
      </top>
      <bottom style="hair">
        <color indexed="64"/>
      </bottom>
      <diagonal/>
    </border>
    <border>
      <left/>
      <right/>
      <top/>
      <bottom style="hair">
        <color indexed="64"/>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medium">
        <color indexed="64"/>
      </left>
      <right/>
      <top style="thin">
        <color indexed="64"/>
      </top>
      <bottom style="thin">
        <color indexed="64"/>
      </bottom>
      <diagonal/>
    </border>
    <border>
      <left style="thick">
        <color indexed="64"/>
      </left>
      <right/>
      <top style="thin">
        <color indexed="64"/>
      </top>
      <bottom style="thin">
        <color indexed="64"/>
      </bottom>
      <diagonal/>
    </border>
    <border>
      <left/>
      <right style="thick">
        <color indexed="64"/>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ck">
        <color indexed="64"/>
      </left>
      <right/>
      <top style="thick">
        <color indexed="64"/>
      </top>
      <bottom style="thin">
        <color indexed="64"/>
      </bottom>
      <diagonal/>
    </border>
    <border>
      <left/>
      <right style="thick">
        <color indexed="64"/>
      </right>
      <top style="thick">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thin">
        <color indexed="64"/>
      </left>
      <right/>
      <top style="thick">
        <color indexed="64"/>
      </top>
      <bottom style="thin">
        <color indexed="64"/>
      </bottom>
      <diagonal/>
    </border>
    <border>
      <left/>
      <right style="thin">
        <color indexed="64"/>
      </right>
      <top style="thick">
        <color indexed="64"/>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style="thin">
        <color indexed="64"/>
      </bottom>
      <diagonal/>
    </border>
    <border diagonalDown="1">
      <left style="hair">
        <color indexed="64"/>
      </left>
      <right/>
      <top style="hair">
        <color indexed="64"/>
      </top>
      <bottom style="thin">
        <color indexed="64"/>
      </bottom>
      <diagonal style="hair">
        <color indexed="64"/>
      </diagonal>
    </border>
    <border diagonalDown="1">
      <left/>
      <right style="thin">
        <color indexed="64"/>
      </right>
      <top style="hair">
        <color indexed="64"/>
      </top>
      <bottom style="thin">
        <color indexed="64"/>
      </bottom>
      <diagonal style="hair">
        <color indexed="64"/>
      </diagonal>
    </border>
    <border diagonalDown="1">
      <left style="hair">
        <color indexed="64"/>
      </left>
      <right/>
      <top style="hair">
        <color indexed="64"/>
      </top>
      <bottom style="hair">
        <color indexed="64"/>
      </bottom>
      <diagonal style="hair">
        <color indexed="64"/>
      </diagonal>
    </border>
    <border diagonalDown="1">
      <left/>
      <right style="hair">
        <color indexed="64"/>
      </right>
      <top style="hair">
        <color indexed="64"/>
      </top>
      <bottom style="hair">
        <color indexed="64"/>
      </bottom>
      <diagonal style="hair">
        <color indexed="64"/>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top style="thick">
        <color indexed="64"/>
      </top>
      <bottom/>
      <diagonal/>
    </border>
  </borders>
  <cellStyleXfs count="5">
    <xf numFmtId="0" fontId="0" fillId="0" borderId="0"/>
    <xf numFmtId="9" fontId="2" fillId="0" borderId="0" applyFont="0" applyFill="0" applyBorder="0" applyAlignment="0" applyProtection="0"/>
    <xf numFmtId="0" fontId="13" fillId="0" borderId="0" applyNumberFormat="0" applyFill="0" applyBorder="0" applyAlignment="0" applyProtection="0">
      <alignment vertical="top"/>
      <protection locked="0"/>
    </xf>
    <xf numFmtId="38" fontId="2" fillId="0" borderId="0" applyFont="0" applyFill="0" applyBorder="0" applyAlignment="0" applyProtection="0"/>
    <xf numFmtId="6" fontId="2" fillId="0" borderId="0" applyFont="0" applyFill="0" applyBorder="0" applyAlignment="0" applyProtection="0"/>
  </cellStyleXfs>
  <cellXfs count="861">
    <xf numFmtId="0" fontId="0" fillId="0" borderId="0" xfId="0"/>
    <xf numFmtId="179" fontId="4" fillId="0" borderId="0" xfId="0" applyNumberFormat="1" applyFont="1" applyBorder="1" applyAlignment="1" applyProtection="1">
      <alignment vertical="center"/>
      <protection locked="0"/>
    </xf>
    <xf numFmtId="179" fontId="4" fillId="0" borderId="1" xfId="0" applyNumberFormat="1" applyFont="1" applyBorder="1" applyAlignment="1" applyProtection="1">
      <alignment vertical="center"/>
      <protection locked="0"/>
    </xf>
    <xf numFmtId="179" fontId="4" fillId="0" borderId="0" xfId="0" applyNumberFormat="1" applyFont="1" applyAlignment="1" applyProtection="1">
      <alignment vertical="center"/>
      <protection locked="0"/>
    </xf>
    <xf numFmtId="179" fontId="4" fillId="0" borderId="0" xfId="0" applyNumberFormat="1" applyFont="1" applyProtection="1">
      <protection locked="0"/>
    </xf>
    <xf numFmtId="179" fontId="6" fillId="0" borderId="0" xfId="0" applyNumberFormat="1" applyFont="1" applyAlignment="1" applyProtection="1">
      <alignment vertical="center"/>
      <protection locked="0"/>
    </xf>
    <xf numFmtId="179" fontId="7" fillId="0" borderId="2" xfId="0" applyNumberFormat="1" applyFont="1" applyBorder="1" applyAlignment="1" applyProtection="1">
      <alignment horizontal="right"/>
      <protection locked="0"/>
    </xf>
    <xf numFmtId="179" fontId="7" fillId="0" borderId="0" xfId="0" applyNumberFormat="1" applyFont="1" applyProtection="1">
      <protection locked="0"/>
    </xf>
    <xf numFmtId="179" fontId="7" fillId="0" borderId="0" xfId="0" applyNumberFormat="1" applyFont="1" applyAlignment="1" applyProtection="1">
      <alignment vertical="center"/>
      <protection locked="0"/>
    </xf>
    <xf numFmtId="179" fontId="6" fillId="0" borderId="1" xfId="0" applyNumberFormat="1" applyFont="1" applyBorder="1" applyAlignment="1" applyProtection="1">
      <alignment vertical="center"/>
      <protection hidden="1"/>
    </xf>
    <xf numFmtId="179" fontId="6" fillId="2" borderId="1" xfId="0" applyNumberFormat="1" applyFont="1" applyFill="1" applyBorder="1" applyAlignment="1" applyProtection="1">
      <alignment vertical="center"/>
      <protection hidden="1"/>
    </xf>
    <xf numFmtId="176" fontId="0" fillId="0" borderId="0" xfId="0" applyNumberFormat="1" applyProtection="1">
      <protection locked="0"/>
    </xf>
    <xf numFmtId="176" fontId="0" fillId="0" borderId="3" xfId="0" applyNumberFormat="1" applyBorder="1" applyProtection="1">
      <protection locked="0"/>
    </xf>
    <xf numFmtId="176" fontId="11" fillId="0" borderId="4" xfId="0" applyNumberFormat="1" applyFont="1" applyBorder="1" applyProtection="1">
      <protection locked="0"/>
    </xf>
    <xf numFmtId="176" fontId="0" fillId="0" borderId="1" xfId="0" applyNumberFormat="1" applyBorder="1" applyProtection="1">
      <protection locked="0"/>
    </xf>
    <xf numFmtId="179" fontId="4" fillId="2" borderId="0" xfId="0" applyNumberFormat="1" applyFont="1" applyFill="1" applyBorder="1" applyAlignment="1" applyProtection="1">
      <alignment horizontal="center" vertical="top" textRotation="255"/>
      <protection locked="0"/>
    </xf>
    <xf numFmtId="179" fontId="14" fillId="2" borderId="0" xfId="0" applyNumberFormat="1" applyFont="1" applyFill="1" applyBorder="1" applyAlignment="1" applyProtection="1">
      <alignment horizontal="center" vertical="center"/>
      <protection locked="0"/>
    </xf>
    <xf numFmtId="179" fontId="12" fillId="2" borderId="0" xfId="0" applyNumberFormat="1" applyFont="1" applyFill="1" applyBorder="1" applyAlignment="1" applyProtection="1">
      <alignment vertical="center"/>
      <protection locked="0"/>
    </xf>
    <xf numFmtId="179" fontId="4" fillId="2" borderId="0" xfId="0" applyNumberFormat="1" applyFont="1" applyFill="1" applyBorder="1" applyAlignment="1" applyProtection="1">
      <alignment vertical="center"/>
      <protection locked="0"/>
    </xf>
    <xf numFmtId="0" fontId="9" fillId="0" borderId="1" xfId="0" applyFont="1" applyBorder="1" applyAlignment="1" applyProtection="1">
      <alignment horizontal="center"/>
      <protection locked="0"/>
    </xf>
    <xf numFmtId="0" fontId="0" fillId="0" borderId="0" xfId="0" applyProtection="1">
      <protection locked="0"/>
    </xf>
    <xf numFmtId="179" fontId="7" fillId="0" borderId="5" xfId="0" applyNumberFormat="1" applyFont="1" applyBorder="1" applyAlignment="1" applyProtection="1">
      <alignment horizontal="right"/>
      <protection locked="0"/>
    </xf>
    <xf numFmtId="179" fontId="7" fillId="0" borderId="6" xfId="0" applyNumberFormat="1" applyFont="1" applyBorder="1" applyAlignment="1" applyProtection="1">
      <alignment horizontal="right"/>
      <protection locked="0"/>
    </xf>
    <xf numFmtId="179" fontId="4" fillId="2" borderId="7" xfId="0" applyNumberFormat="1" applyFont="1" applyFill="1" applyBorder="1" applyAlignment="1" applyProtection="1">
      <alignment horizontal="center" vertical="top" textRotation="255"/>
      <protection locked="0"/>
    </xf>
    <xf numFmtId="179" fontId="12" fillId="2" borderId="5" xfId="0" applyNumberFormat="1" applyFont="1" applyFill="1" applyBorder="1" applyAlignment="1" applyProtection="1">
      <alignment horizontal="right"/>
      <protection locked="0"/>
    </xf>
    <xf numFmtId="179" fontId="6" fillId="2" borderId="0" xfId="0" applyNumberFormat="1" applyFont="1" applyFill="1" applyAlignment="1" applyProtection="1">
      <alignment vertical="center"/>
      <protection locked="0"/>
    </xf>
    <xf numFmtId="0" fontId="18" fillId="0" borderId="0" xfId="0" applyFont="1" applyProtection="1">
      <protection locked="0"/>
    </xf>
    <xf numFmtId="0" fontId="0" fillId="0" borderId="0" xfId="0" applyNumberFormat="1" applyProtection="1">
      <protection locked="0"/>
    </xf>
    <xf numFmtId="0" fontId="9" fillId="0" borderId="0" xfId="0" applyNumberFormat="1" applyFont="1" applyProtection="1">
      <protection locked="0"/>
    </xf>
    <xf numFmtId="0" fontId="0" fillId="3" borderId="0" xfId="0" applyNumberFormat="1" applyFill="1" applyProtection="1">
      <protection locked="0"/>
    </xf>
    <xf numFmtId="179" fontId="20" fillId="0" borderId="0" xfId="0" applyNumberFormat="1" applyFont="1" applyAlignment="1" applyProtection="1">
      <alignment vertical="center"/>
      <protection locked="0"/>
    </xf>
    <xf numFmtId="179" fontId="21" fillId="0" borderId="0" xfId="0" applyNumberFormat="1" applyFont="1" applyAlignment="1" applyProtection="1">
      <alignment vertical="center"/>
      <protection locked="0"/>
    </xf>
    <xf numFmtId="179" fontId="20" fillId="0" borderId="0" xfId="0" applyNumberFormat="1" applyFont="1" applyBorder="1" applyAlignment="1" applyProtection="1">
      <alignment vertical="center"/>
      <protection locked="0"/>
    </xf>
    <xf numFmtId="0" fontId="0" fillId="0" borderId="0" xfId="0" applyAlignment="1" applyProtection="1">
      <alignment vertical="center"/>
      <protection locked="0"/>
    </xf>
    <xf numFmtId="179" fontId="21" fillId="0" borderId="0" xfId="0" applyNumberFormat="1" applyFont="1" applyAlignment="1" applyProtection="1">
      <alignment horizontal="left" vertical="center"/>
      <protection hidden="1"/>
    </xf>
    <xf numFmtId="179" fontId="20" fillId="0" borderId="1" xfId="0" applyNumberFormat="1" applyFont="1" applyBorder="1" applyAlignment="1" applyProtection="1">
      <alignment vertical="center"/>
      <protection locked="0"/>
    </xf>
    <xf numFmtId="179" fontId="20" fillId="0" borderId="8" xfId="0" applyNumberFormat="1" applyFont="1" applyBorder="1" applyAlignment="1" applyProtection="1">
      <alignment vertical="center"/>
      <protection locked="0"/>
    </xf>
    <xf numFmtId="179" fontId="22" fillId="0" borderId="1" xfId="0" applyNumberFormat="1" applyFont="1" applyBorder="1" applyAlignment="1" applyProtection="1">
      <alignment vertical="center"/>
      <protection hidden="1"/>
    </xf>
    <xf numFmtId="179" fontId="20" fillId="0" borderId="1" xfId="0" applyNumberFormat="1" applyFont="1" applyBorder="1" applyAlignment="1" applyProtection="1">
      <alignment vertical="center"/>
      <protection hidden="1"/>
    </xf>
    <xf numFmtId="179" fontId="23" fillId="0" borderId="0" xfId="0" applyNumberFormat="1" applyFont="1" applyAlignment="1" applyProtection="1">
      <alignment horizontal="right" vertical="center"/>
      <protection locked="0"/>
    </xf>
    <xf numFmtId="179" fontId="23" fillId="2" borderId="0" xfId="0" applyNumberFormat="1" applyFont="1" applyFill="1" applyAlignment="1" applyProtection="1">
      <alignment horizontal="right" vertical="center"/>
      <protection hidden="1"/>
    </xf>
    <xf numFmtId="179" fontId="23" fillId="0" borderId="0" xfId="0" applyNumberFormat="1" applyFont="1" applyBorder="1" applyAlignment="1" applyProtection="1">
      <alignment horizontal="right" vertical="center"/>
      <protection locked="0"/>
    </xf>
    <xf numFmtId="179" fontId="23" fillId="0" borderId="0" xfId="0" applyNumberFormat="1" applyFont="1" applyAlignment="1" applyProtection="1">
      <alignment horizontal="right" vertical="center"/>
      <protection hidden="1"/>
    </xf>
    <xf numFmtId="0" fontId="0" fillId="0" borderId="0" xfId="0" applyAlignment="1" applyProtection="1">
      <alignment horizontal="right" vertical="center"/>
      <protection locked="0"/>
    </xf>
    <xf numFmtId="0" fontId="0" fillId="0" borderId="0" xfId="0" applyBorder="1" applyAlignment="1" applyProtection="1">
      <alignment vertical="center"/>
      <protection locked="0"/>
    </xf>
    <xf numFmtId="179" fontId="7" fillId="0" borderId="1" xfId="0" applyNumberFormat="1" applyFont="1" applyBorder="1" applyAlignment="1" applyProtection="1">
      <alignment horizontal="center" vertical="center"/>
      <protection locked="0"/>
    </xf>
    <xf numFmtId="0" fontId="10" fillId="0" borderId="0" xfId="0" applyFont="1" applyProtection="1">
      <protection locked="0"/>
    </xf>
    <xf numFmtId="0" fontId="25" fillId="0" borderId="0" xfId="0" applyFont="1" applyProtection="1">
      <protection locked="0"/>
    </xf>
    <xf numFmtId="179" fontId="12" fillId="2" borderId="5" xfId="0" applyNumberFormat="1" applyFont="1" applyFill="1" applyBorder="1" applyAlignment="1" applyProtection="1">
      <alignment vertical="center"/>
      <protection hidden="1"/>
    </xf>
    <xf numFmtId="0" fontId="9" fillId="0" borderId="0" xfId="0" applyNumberFormat="1" applyFont="1" applyProtection="1">
      <protection hidden="1"/>
    </xf>
    <xf numFmtId="179" fontId="22" fillId="0" borderId="1" xfId="0" applyNumberFormat="1" applyFont="1" applyBorder="1" applyAlignment="1" applyProtection="1">
      <alignment horizontal="right" vertical="center"/>
      <protection hidden="1"/>
    </xf>
    <xf numFmtId="179" fontId="22" fillId="0" borderId="1" xfId="0" applyNumberFormat="1" applyFont="1" applyBorder="1" applyAlignment="1" applyProtection="1">
      <alignment horizontal="center" vertical="center"/>
      <protection hidden="1"/>
    </xf>
    <xf numFmtId="0" fontId="10" fillId="0" borderId="1" xfId="0" applyFont="1" applyBorder="1" applyAlignment="1" applyProtection="1">
      <alignment horizontal="center" vertical="center"/>
      <protection locked="0"/>
    </xf>
    <xf numFmtId="179" fontId="6" fillId="2" borderId="0" xfId="0" applyNumberFormat="1" applyFont="1" applyFill="1" applyBorder="1" applyAlignment="1" applyProtection="1">
      <alignment vertical="center"/>
      <protection locked="0"/>
    </xf>
    <xf numFmtId="179" fontId="4" fillId="2" borderId="2" xfId="0" applyNumberFormat="1" applyFont="1" applyFill="1" applyBorder="1" applyProtection="1">
      <protection locked="0"/>
    </xf>
    <xf numFmtId="179" fontId="4" fillId="2" borderId="5" xfId="0" applyNumberFormat="1" applyFont="1" applyFill="1" applyBorder="1" applyAlignment="1" applyProtection="1">
      <alignment horizontal="center" vertical="top" textRotation="255"/>
      <protection locked="0"/>
    </xf>
    <xf numFmtId="179" fontId="7" fillId="0" borderId="9" xfId="0" applyNumberFormat="1" applyFont="1" applyBorder="1" applyAlignment="1" applyProtection="1">
      <alignment horizontal="center" vertical="center" textRotation="255"/>
      <protection locked="0"/>
    </xf>
    <xf numFmtId="180" fontId="24" fillId="2" borderId="10" xfId="0" applyNumberFormat="1" applyFont="1" applyFill="1" applyBorder="1" applyAlignment="1" applyProtection="1">
      <alignment vertical="center"/>
      <protection hidden="1"/>
    </xf>
    <xf numFmtId="179" fontId="24" fillId="2" borderId="10" xfId="0" applyNumberFormat="1" applyFont="1" applyFill="1" applyBorder="1" applyAlignment="1" applyProtection="1">
      <alignment horizontal="center" vertical="center"/>
      <protection hidden="1"/>
    </xf>
    <xf numFmtId="179" fontId="5" fillId="0" borderId="9" xfId="0" applyNumberFormat="1" applyFont="1" applyBorder="1" applyAlignment="1" applyProtection="1">
      <alignment vertical="center"/>
      <protection locked="0"/>
    </xf>
    <xf numFmtId="179" fontId="7" fillId="0" borderId="9" xfId="0" applyNumberFormat="1" applyFont="1" applyBorder="1" applyAlignment="1" applyProtection="1">
      <alignment vertical="center"/>
      <protection locked="0"/>
    </xf>
    <xf numFmtId="179" fontId="19" fillId="0" borderId="9" xfId="0" applyNumberFormat="1" applyFont="1" applyBorder="1" applyAlignment="1" applyProtection="1">
      <protection locked="0"/>
    </xf>
    <xf numFmtId="179" fontId="4" fillId="0" borderId="9" xfId="0" applyNumberFormat="1" applyFont="1" applyBorder="1" applyProtection="1">
      <protection locked="0"/>
    </xf>
    <xf numFmtId="179" fontId="4" fillId="0" borderId="11" xfId="0" applyNumberFormat="1" applyFont="1" applyBorder="1" applyProtection="1">
      <protection locked="0"/>
    </xf>
    <xf numFmtId="0" fontId="0" fillId="2" borderId="0" xfId="0" applyFill="1" applyAlignment="1" applyProtection="1">
      <alignment horizontal="right"/>
      <protection locked="0"/>
    </xf>
    <xf numFmtId="179" fontId="29" fillId="2" borderId="0" xfId="0" applyNumberFormat="1" applyFont="1" applyFill="1" applyBorder="1" applyAlignment="1" applyProtection="1">
      <alignment horizontal="right"/>
      <protection locked="0"/>
    </xf>
    <xf numFmtId="0" fontId="6" fillId="2" borderId="0" xfId="0" applyFont="1" applyFill="1" applyProtection="1">
      <protection locked="0"/>
    </xf>
    <xf numFmtId="0" fontId="0" fillId="2" borderId="0" xfId="0" applyFill="1" applyProtection="1">
      <protection locked="0"/>
    </xf>
    <xf numFmtId="0" fontId="7" fillId="2" borderId="0" xfId="0" applyFont="1" applyFill="1" applyProtection="1">
      <protection locked="0"/>
    </xf>
    <xf numFmtId="0" fontId="12" fillId="2" borderId="0" xfId="0" applyNumberFormat="1" applyFont="1" applyFill="1" applyBorder="1" applyAlignment="1" applyProtection="1">
      <alignment vertical="center"/>
      <protection locked="0"/>
    </xf>
    <xf numFmtId="0" fontId="4" fillId="0" borderId="0" xfId="0" applyNumberFormat="1" applyFont="1" applyAlignment="1" applyProtection="1">
      <alignment vertical="center"/>
      <protection locked="0"/>
    </xf>
    <xf numFmtId="0" fontId="9" fillId="0" borderId="0" xfId="0" applyNumberFormat="1" applyFont="1" applyBorder="1" applyAlignment="1" applyProtection="1">
      <alignment horizontal="center"/>
      <protection locked="0"/>
    </xf>
    <xf numFmtId="0" fontId="7" fillId="0" borderId="0" xfId="0" applyNumberFormat="1" applyFont="1" applyAlignment="1" applyProtection="1">
      <alignment vertical="center"/>
      <protection locked="0"/>
    </xf>
    <xf numFmtId="0" fontId="6" fillId="0" borderId="0" xfId="0" applyNumberFormat="1" applyFont="1" applyAlignment="1" applyProtection="1">
      <alignment vertical="center"/>
      <protection locked="0"/>
    </xf>
    <xf numFmtId="0" fontId="9" fillId="2" borderId="0" xfId="0" applyNumberFormat="1" applyFont="1" applyFill="1" applyProtection="1">
      <protection hidden="1"/>
    </xf>
    <xf numFmtId="0" fontId="7" fillId="0" borderId="0" xfId="0" applyNumberFormat="1" applyFont="1" applyProtection="1">
      <protection locked="0"/>
    </xf>
    <xf numFmtId="0" fontId="7" fillId="0" borderId="0" xfId="0" applyNumberFormat="1" applyFont="1" applyBorder="1" applyAlignment="1" applyProtection="1">
      <alignment vertical="center"/>
      <protection locked="0"/>
    </xf>
    <xf numFmtId="176" fontId="0" fillId="0" borderId="12" xfId="0" applyNumberFormat="1" applyBorder="1" applyProtection="1">
      <protection hidden="1"/>
    </xf>
    <xf numFmtId="179" fontId="4" fillId="0" borderId="13" xfId="0" applyNumberFormat="1" applyFont="1" applyBorder="1" applyAlignment="1" applyProtection="1">
      <alignment vertical="center"/>
      <protection locked="0"/>
    </xf>
    <xf numFmtId="176" fontId="0" fillId="2" borderId="0" xfId="0" applyNumberFormat="1" applyFill="1" applyProtection="1">
      <protection locked="0"/>
    </xf>
    <xf numFmtId="176" fontId="11" fillId="0" borderId="0" xfId="0" applyNumberFormat="1" applyFont="1" applyBorder="1" applyAlignment="1" applyProtection="1">
      <alignment horizontal="center"/>
      <protection locked="0"/>
    </xf>
    <xf numFmtId="176" fontId="11" fillId="0" borderId="14" xfId="0" applyNumberFormat="1" applyFont="1" applyBorder="1" applyAlignment="1" applyProtection="1">
      <alignment horizontal="right"/>
      <protection locked="0"/>
    </xf>
    <xf numFmtId="176" fontId="9" fillId="0" borderId="0" xfId="0" applyNumberFormat="1" applyFont="1" applyBorder="1" applyProtection="1">
      <protection locked="0"/>
    </xf>
    <xf numFmtId="176" fontId="0" fillId="0" borderId="13" xfId="0" applyNumberFormat="1" applyBorder="1" applyProtection="1">
      <protection locked="0"/>
    </xf>
    <xf numFmtId="176" fontId="10" fillId="0" borderId="0" xfId="0" applyNumberFormat="1" applyFont="1" applyBorder="1" applyAlignment="1" applyProtection="1">
      <alignment horizontal="center" wrapText="1"/>
      <protection locked="0"/>
    </xf>
    <xf numFmtId="5" fontId="9" fillId="2" borderId="3" xfId="0" applyNumberFormat="1" applyFont="1" applyFill="1" applyBorder="1" applyProtection="1">
      <protection locked="0"/>
    </xf>
    <xf numFmtId="179" fontId="7" fillId="0" borderId="15" xfId="0" applyNumberFormat="1" applyFont="1" applyBorder="1" applyAlignment="1" applyProtection="1">
      <alignment horizontal="right"/>
      <protection locked="0"/>
    </xf>
    <xf numFmtId="179" fontId="0" fillId="2" borderId="16" xfId="0" applyNumberFormat="1" applyFill="1" applyBorder="1" applyProtection="1">
      <protection hidden="1"/>
    </xf>
    <xf numFmtId="176" fontId="0" fillId="4" borderId="1" xfId="0" applyNumberFormat="1" applyFill="1" applyBorder="1" applyProtection="1">
      <protection hidden="1"/>
    </xf>
    <xf numFmtId="176" fontId="0" fillId="0" borderId="1" xfId="0" applyNumberFormat="1" applyBorder="1" applyProtection="1">
      <protection hidden="1"/>
    </xf>
    <xf numFmtId="176" fontId="11" fillId="0" borderId="4" xfId="0" applyNumberFormat="1" applyFont="1" applyBorder="1" applyAlignment="1" applyProtection="1">
      <alignment horizontal="center" vertical="center"/>
      <protection locked="0"/>
    </xf>
    <xf numFmtId="177" fontId="0" fillId="4" borderId="17" xfId="0" applyNumberFormat="1" applyFill="1" applyBorder="1" applyProtection="1">
      <protection hidden="1"/>
    </xf>
    <xf numFmtId="176" fontId="10" fillId="0" borderId="4" xfId="0" applyNumberFormat="1" applyFont="1" applyBorder="1" applyAlignment="1" applyProtection="1">
      <alignment horizontal="right"/>
      <protection locked="0"/>
    </xf>
    <xf numFmtId="176" fontId="6" fillId="0" borderId="3" xfId="0" applyNumberFormat="1" applyFont="1" applyBorder="1" applyAlignment="1" applyProtection="1">
      <alignment horizontal="center"/>
      <protection locked="0"/>
    </xf>
    <xf numFmtId="176" fontId="7" fillId="0" borderId="4" xfId="0" applyNumberFormat="1" applyFont="1" applyBorder="1" applyAlignment="1" applyProtection="1">
      <alignment horizontal="center"/>
      <protection locked="0"/>
    </xf>
    <xf numFmtId="176" fontId="7" fillId="0" borderId="18" xfId="0" applyNumberFormat="1" applyFont="1" applyBorder="1" applyAlignment="1" applyProtection="1">
      <alignment horizontal="center"/>
      <protection locked="0"/>
    </xf>
    <xf numFmtId="176" fontId="7" fillId="0" borderId="19" xfId="0" applyNumberFormat="1" applyFont="1" applyBorder="1" applyAlignment="1" applyProtection="1">
      <alignment horizontal="center"/>
      <protection locked="0"/>
    </xf>
    <xf numFmtId="176" fontId="7" fillId="5" borderId="20" xfId="0" applyNumberFormat="1" applyFont="1" applyFill="1" applyBorder="1" applyAlignment="1" applyProtection="1">
      <alignment horizontal="center"/>
      <protection locked="0"/>
    </xf>
    <xf numFmtId="176" fontId="7" fillId="0" borderId="13" xfId="0" applyNumberFormat="1" applyFont="1" applyBorder="1" applyProtection="1">
      <protection locked="0"/>
    </xf>
    <xf numFmtId="176" fontId="4" fillId="0" borderId="0" xfId="0" applyNumberFormat="1" applyFont="1" applyProtection="1">
      <protection locked="0"/>
    </xf>
    <xf numFmtId="176" fontId="1" fillId="2" borderId="21" xfId="0" applyNumberFormat="1" applyFont="1" applyFill="1" applyBorder="1" applyAlignment="1" applyProtection="1">
      <alignment horizontal="center"/>
      <protection locked="0"/>
    </xf>
    <xf numFmtId="176" fontId="7" fillId="4" borderId="1" xfId="0" applyNumberFormat="1" applyFont="1" applyFill="1" applyBorder="1" applyAlignment="1" applyProtection="1">
      <alignment horizontal="center"/>
      <protection locked="0"/>
    </xf>
    <xf numFmtId="179" fontId="0" fillId="4" borderId="22" xfId="0" applyNumberFormat="1" applyFill="1" applyBorder="1" applyProtection="1">
      <protection hidden="1"/>
    </xf>
    <xf numFmtId="176" fontId="0" fillId="5" borderId="1" xfId="0" applyNumberFormat="1" applyFill="1" applyBorder="1" applyProtection="1">
      <protection hidden="1"/>
    </xf>
    <xf numFmtId="176" fontId="6" fillId="3" borderId="19" xfId="0" applyNumberFormat="1" applyFont="1" applyFill="1" applyBorder="1" applyAlignment="1" applyProtection="1">
      <alignment horizontal="center"/>
      <protection locked="0"/>
    </xf>
    <xf numFmtId="176" fontId="6" fillId="6" borderId="1" xfId="0" applyNumberFormat="1" applyFont="1" applyFill="1" applyBorder="1" applyAlignment="1" applyProtection="1">
      <alignment horizontal="center"/>
      <protection locked="0"/>
    </xf>
    <xf numFmtId="179" fontId="4" fillId="0" borderId="0" xfId="0" applyNumberFormat="1" applyFont="1" applyAlignment="1" applyProtection="1">
      <alignment horizontal="right" vertical="center"/>
      <protection locked="0"/>
    </xf>
    <xf numFmtId="176" fontId="11" fillId="0" borderId="23" xfId="0" applyNumberFormat="1" applyFont="1" applyBorder="1" applyAlignment="1" applyProtection="1">
      <alignment horizontal="center" vertical="center"/>
      <protection locked="0"/>
    </xf>
    <xf numFmtId="176" fontId="6" fillId="6" borderId="24" xfId="0" applyNumberFormat="1" applyFont="1" applyFill="1" applyBorder="1" applyAlignment="1" applyProtection="1">
      <alignment horizontal="center"/>
      <protection locked="0"/>
    </xf>
    <xf numFmtId="176" fontId="7" fillId="5" borderId="25" xfId="0" applyNumberFormat="1" applyFont="1" applyFill="1" applyBorder="1" applyAlignment="1" applyProtection="1">
      <alignment horizontal="center"/>
      <protection locked="0"/>
    </xf>
    <xf numFmtId="176" fontId="6" fillId="3" borderId="26" xfId="0" applyNumberFormat="1" applyFont="1" applyFill="1" applyBorder="1" applyAlignment="1" applyProtection="1">
      <alignment horizontal="center"/>
      <protection locked="0"/>
    </xf>
    <xf numFmtId="176" fontId="2" fillId="0" borderId="0" xfId="0" applyNumberFormat="1" applyFont="1" applyBorder="1" applyAlignment="1" applyProtection="1">
      <alignment horizontal="center" vertical="center"/>
      <protection locked="0"/>
    </xf>
    <xf numFmtId="179" fontId="0" fillId="2" borderId="4" xfId="0" applyNumberFormat="1" applyFill="1" applyBorder="1" applyAlignment="1" applyProtection="1">
      <alignment horizontal="center"/>
      <protection hidden="1"/>
    </xf>
    <xf numFmtId="176" fontId="10" fillId="0" borderId="1" xfId="0" applyNumberFormat="1" applyFont="1" applyBorder="1" applyAlignment="1" applyProtection="1">
      <alignment horizontal="left"/>
      <protection locked="0"/>
    </xf>
    <xf numFmtId="176" fontId="7" fillId="2" borderId="1" xfId="0" applyNumberFormat="1" applyFont="1" applyFill="1" applyBorder="1" applyAlignment="1" applyProtection="1">
      <alignment horizontal="left"/>
      <protection locked="0"/>
    </xf>
    <xf numFmtId="176" fontId="10" fillId="2" borderId="1" xfId="0" applyNumberFormat="1" applyFont="1" applyFill="1" applyBorder="1" applyAlignment="1" applyProtection="1">
      <alignment horizontal="left"/>
      <protection locked="0"/>
    </xf>
    <xf numFmtId="177" fontId="4" fillId="0" borderId="0" xfId="0" applyNumberFormat="1" applyFont="1" applyAlignment="1" applyProtection="1">
      <alignment vertical="center"/>
      <protection locked="0"/>
    </xf>
    <xf numFmtId="179" fontId="6" fillId="7" borderId="1" xfId="0" applyNumberFormat="1" applyFont="1" applyFill="1" applyBorder="1" applyAlignment="1" applyProtection="1">
      <alignment vertical="center"/>
      <protection hidden="1"/>
    </xf>
    <xf numFmtId="176" fontId="31" fillId="0" borderId="0" xfId="0" applyNumberFormat="1" applyFont="1" applyBorder="1" applyAlignment="1" applyProtection="1">
      <alignment horizontal="center"/>
      <protection locked="0"/>
    </xf>
    <xf numFmtId="176" fontId="25" fillId="0" borderId="0" xfId="0" applyNumberFormat="1" applyFont="1" applyBorder="1" applyAlignment="1" applyProtection="1">
      <alignment horizontal="center" wrapText="1"/>
      <protection locked="0"/>
    </xf>
    <xf numFmtId="176" fontId="18" fillId="0" borderId="0" xfId="0" applyNumberFormat="1" applyFont="1" applyProtection="1">
      <protection locked="0"/>
    </xf>
    <xf numFmtId="176" fontId="7" fillId="8" borderId="27" xfId="0" applyNumberFormat="1" applyFont="1" applyFill="1" applyBorder="1" applyAlignment="1" applyProtection="1">
      <alignment horizontal="center"/>
      <protection locked="0"/>
    </xf>
    <xf numFmtId="176" fontId="40" fillId="0" borderId="0" xfId="0" applyNumberFormat="1" applyFont="1" applyProtection="1">
      <protection locked="0"/>
    </xf>
    <xf numFmtId="179" fontId="7" fillId="0" borderId="28" xfId="0" applyNumberFormat="1" applyFont="1" applyBorder="1" applyProtection="1">
      <protection locked="0"/>
    </xf>
    <xf numFmtId="179" fontId="7" fillId="0" borderId="6" xfId="0" applyNumberFormat="1" applyFont="1" applyBorder="1" applyProtection="1">
      <protection locked="0"/>
    </xf>
    <xf numFmtId="179" fontId="7" fillId="2" borderId="29" xfId="0" applyNumberFormat="1" applyFont="1" applyFill="1" applyBorder="1" applyProtection="1">
      <protection hidden="1"/>
    </xf>
    <xf numFmtId="179" fontId="7" fillId="2" borderId="2" xfId="0" applyNumberFormat="1" applyFont="1" applyFill="1" applyBorder="1" applyProtection="1">
      <protection hidden="1"/>
    </xf>
    <xf numFmtId="179" fontId="7" fillId="7" borderId="2" xfId="0" applyNumberFormat="1" applyFont="1" applyFill="1" applyBorder="1" applyProtection="1">
      <protection hidden="1"/>
    </xf>
    <xf numFmtId="0" fontId="41" fillId="0" borderId="1" xfId="0" applyFont="1" applyBorder="1" applyAlignment="1" applyProtection="1">
      <alignment horizontal="right" vertical="center"/>
      <protection locked="0"/>
    </xf>
    <xf numFmtId="179" fontId="6" fillId="0" borderId="30" xfId="0" applyNumberFormat="1" applyFont="1" applyBorder="1" applyAlignment="1" applyProtection="1">
      <alignment vertical="center"/>
      <protection hidden="1"/>
    </xf>
    <xf numFmtId="177" fontId="22" fillId="0" borderId="30" xfId="0" applyNumberFormat="1" applyFont="1" applyBorder="1" applyAlignment="1" applyProtection="1">
      <alignment vertical="center"/>
      <protection hidden="1"/>
    </xf>
    <xf numFmtId="179" fontId="6" fillId="2" borderId="28" xfId="0" applyNumberFormat="1" applyFont="1" applyFill="1" applyBorder="1" applyAlignment="1" applyProtection="1">
      <alignment vertical="center"/>
      <protection hidden="1"/>
    </xf>
    <xf numFmtId="179" fontId="6" fillId="0" borderId="28" xfId="0" applyNumberFormat="1" applyFont="1" applyBorder="1" applyAlignment="1" applyProtection="1">
      <alignment vertical="center"/>
      <protection hidden="1"/>
    </xf>
    <xf numFmtId="179" fontId="6" fillId="2" borderId="12" xfId="0" applyNumberFormat="1" applyFont="1" applyFill="1" applyBorder="1" applyAlignment="1" applyProtection="1">
      <alignment vertical="center"/>
      <protection hidden="1"/>
    </xf>
    <xf numFmtId="179" fontId="6" fillId="4" borderId="29" xfId="0" applyNumberFormat="1" applyFont="1" applyFill="1" applyBorder="1" applyAlignment="1" applyProtection="1">
      <alignment vertical="center"/>
      <protection locked="0"/>
    </xf>
    <xf numFmtId="179" fontId="6" fillId="4" borderId="2" xfId="0" applyNumberFormat="1" applyFont="1" applyFill="1" applyBorder="1" applyAlignment="1" applyProtection="1">
      <alignment vertical="center"/>
      <protection locked="0"/>
    </xf>
    <xf numFmtId="179" fontId="6" fillId="0" borderId="15" xfId="0" applyNumberFormat="1" applyFont="1" applyBorder="1" applyAlignment="1" applyProtection="1">
      <alignment vertical="center"/>
      <protection hidden="1"/>
    </xf>
    <xf numFmtId="177" fontId="22" fillId="0" borderId="31" xfId="0" applyNumberFormat="1" applyFont="1" applyBorder="1" applyAlignment="1" applyProtection="1">
      <alignment vertical="center"/>
      <protection hidden="1"/>
    </xf>
    <xf numFmtId="177" fontId="22" fillId="0" borderId="6" xfId="0" applyNumberFormat="1" applyFont="1" applyBorder="1" applyAlignment="1" applyProtection="1">
      <alignment vertical="center"/>
      <protection hidden="1"/>
    </xf>
    <xf numFmtId="179" fontId="44" fillId="2" borderId="2" xfId="0" applyNumberFormat="1" applyFont="1" applyFill="1" applyBorder="1" applyAlignment="1" applyProtection="1">
      <alignment vertical="center"/>
      <protection locked="0"/>
    </xf>
    <xf numFmtId="183" fontId="17" fillId="0" borderId="1" xfId="0" applyNumberFormat="1" applyFont="1" applyBorder="1" applyProtection="1">
      <protection locked="0"/>
    </xf>
    <xf numFmtId="179" fontId="17" fillId="0" borderId="1" xfId="0" applyNumberFormat="1" applyFont="1" applyBorder="1" applyAlignment="1" applyProtection="1">
      <alignment vertical="center"/>
      <protection hidden="1"/>
    </xf>
    <xf numFmtId="179" fontId="6" fillId="4" borderId="28" xfId="0" applyNumberFormat="1" applyFont="1" applyFill="1" applyBorder="1" applyAlignment="1" applyProtection="1">
      <alignment vertical="center"/>
      <protection locked="0"/>
    </xf>
    <xf numFmtId="179" fontId="6" fillId="2" borderId="30" xfId="0" applyNumberFormat="1" applyFont="1" applyFill="1" applyBorder="1" applyAlignment="1" applyProtection="1">
      <alignment vertical="center"/>
      <protection hidden="1"/>
    </xf>
    <xf numFmtId="179" fontId="7" fillId="0" borderId="9" xfId="0" applyNumberFormat="1" applyFont="1" applyBorder="1" applyAlignment="1" applyProtection="1">
      <alignment horizontal="center" vertical="top" textRotation="255"/>
      <protection locked="0"/>
    </xf>
    <xf numFmtId="179" fontId="6" fillId="0" borderId="0" xfId="0" applyNumberFormat="1" applyFont="1" applyAlignment="1" applyProtection="1">
      <alignment horizontal="center" vertical="center"/>
      <protection locked="0"/>
    </xf>
    <xf numFmtId="0" fontId="0" fillId="0" borderId="0" xfId="0" applyAlignment="1" applyProtection="1">
      <alignment horizontal="center"/>
      <protection locked="0"/>
    </xf>
    <xf numFmtId="0" fontId="11" fillId="0" borderId="0" xfId="0" applyFont="1" applyProtection="1">
      <protection locked="0"/>
    </xf>
    <xf numFmtId="0" fontId="10" fillId="7" borderId="3" xfId="0" applyFont="1" applyFill="1" applyBorder="1" applyAlignment="1" applyProtection="1">
      <alignment horizontal="center"/>
      <protection locked="0"/>
    </xf>
    <xf numFmtId="0" fontId="0" fillId="0" borderId="32" xfId="0" applyBorder="1" applyProtection="1">
      <protection locked="0"/>
    </xf>
    <xf numFmtId="0" fontId="0" fillId="0" borderId="33" xfId="0" applyBorder="1" applyProtection="1">
      <protection locked="0"/>
    </xf>
    <xf numFmtId="0" fontId="49" fillId="0" borderId="0" xfId="0" applyFont="1" applyProtection="1">
      <protection locked="0"/>
    </xf>
    <xf numFmtId="0" fontId="49" fillId="0" borderId="33" xfId="0" applyFont="1" applyBorder="1" applyAlignment="1" applyProtection="1">
      <alignment horizontal="center"/>
      <protection locked="0"/>
    </xf>
    <xf numFmtId="0" fontId="0" fillId="2" borderId="0" xfId="0" applyFill="1" applyBorder="1" applyProtection="1">
      <protection locked="0"/>
    </xf>
    <xf numFmtId="0" fontId="0" fillId="0" borderId="3" xfId="0" applyBorder="1" applyProtection="1">
      <protection locked="0"/>
    </xf>
    <xf numFmtId="0" fontId="10" fillId="0" borderId="4" xfId="0" applyFont="1" applyBorder="1" applyProtection="1">
      <protection locked="0"/>
    </xf>
    <xf numFmtId="182" fontId="0" fillId="0" borderId="0" xfId="0" applyNumberFormat="1" applyProtection="1">
      <protection locked="0"/>
    </xf>
    <xf numFmtId="176" fontId="7" fillId="6" borderId="1" xfId="0" applyNumberFormat="1" applyFont="1" applyFill="1" applyBorder="1" applyAlignment="1" applyProtection="1">
      <alignment horizontal="center"/>
      <protection locked="0"/>
    </xf>
    <xf numFmtId="176" fontId="7" fillId="2" borderId="1" xfId="0" applyNumberFormat="1" applyFont="1" applyFill="1" applyBorder="1" applyAlignment="1" applyProtection="1">
      <alignment horizontal="center"/>
      <protection locked="0"/>
    </xf>
    <xf numFmtId="0" fontId="0" fillId="0" borderId="32" xfId="0" applyBorder="1" applyAlignment="1" applyProtection="1">
      <alignment horizontal="right"/>
      <protection locked="0"/>
    </xf>
    <xf numFmtId="179" fontId="12" fillId="2" borderId="34" xfId="0" applyNumberFormat="1" applyFont="1" applyFill="1" applyBorder="1" applyAlignment="1" applyProtection="1">
      <alignment vertical="center"/>
      <protection hidden="1"/>
    </xf>
    <xf numFmtId="179" fontId="12" fillId="2" borderId="35" xfId="0" applyNumberFormat="1" applyFont="1" applyFill="1" applyBorder="1" applyAlignment="1" applyProtection="1">
      <alignment vertical="center"/>
      <protection hidden="1"/>
    </xf>
    <xf numFmtId="179" fontId="7" fillId="0" borderId="33" xfId="0" applyNumberFormat="1" applyFont="1" applyBorder="1" applyAlignment="1" applyProtection="1">
      <alignment vertical="center"/>
      <protection locked="0"/>
    </xf>
    <xf numFmtId="184" fontId="6" fillId="2" borderId="3" xfId="0" applyNumberFormat="1" applyFont="1" applyFill="1" applyBorder="1" applyAlignment="1" applyProtection="1">
      <alignment horizontal="right"/>
      <protection locked="0"/>
    </xf>
    <xf numFmtId="184" fontId="6" fillId="2" borderId="36" xfId="0" applyNumberFormat="1" applyFont="1" applyFill="1" applyBorder="1" applyAlignment="1" applyProtection="1">
      <alignment horizontal="right" vertical="center"/>
      <protection locked="0"/>
    </xf>
    <xf numFmtId="176" fontId="0" fillId="2" borderId="3" xfId="0" applyNumberFormat="1" applyFill="1" applyBorder="1" applyAlignment="1" applyProtection="1">
      <alignment vertical="center"/>
      <protection locked="0"/>
    </xf>
    <xf numFmtId="184" fontId="6" fillId="2" borderId="3" xfId="0" applyNumberFormat="1" applyFont="1" applyFill="1" applyBorder="1" applyAlignment="1" applyProtection="1">
      <alignment horizontal="right" vertical="center"/>
      <protection locked="0"/>
    </xf>
    <xf numFmtId="182" fontId="0" fillId="0" borderId="0" xfId="3" applyNumberFormat="1" applyFont="1" applyAlignment="1" applyProtection="1">
      <alignment vertical="center"/>
      <protection locked="0"/>
    </xf>
    <xf numFmtId="0" fontId="11" fillId="0" borderId="0" xfId="0" applyFont="1" applyAlignment="1" applyProtection="1">
      <alignment horizontal="center" vertical="center"/>
      <protection locked="0"/>
    </xf>
    <xf numFmtId="180" fontId="26" fillId="2" borderId="37" xfId="0" applyNumberFormat="1" applyFont="1" applyFill="1" applyBorder="1" applyAlignment="1" applyProtection="1">
      <alignment vertical="center"/>
      <protection hidden="1"/>
    </xf>
    <xf numFmtId="179" fontId="26" fillId="2" borderId="37" xfId="0" applyNumberFormat="1" applyFont="1" applyFill="1" applyBorder="1" applyAlignment="1" applyProtection="1">
      <alignment horizontal="center" vertical="center"/>
      <protection hidden="1"/>
    </xf>
    <xf numFmtId="179" fontId="6" fillId="2" borderId="2" xfId="0" applyNumberFormat="1" applyFont="1" applyFill="1" applyBorder="1" applyAlignment="1" applyProtection="1">
      <alignment vertical="center"/>
      <protection hidden="1"/>
    </xf>
    <xf numFmtId="0" fontId="10" fillId="0" borderId="3" xfId="0" applyFont="1" applyBorder="1" applyProtection="1">
      <protection locked="0"/>
    </xf>
    <xf numFmtId="176" fontId="56" fillId="0" borderId="0" xfId="0" applyNumberFormat="1" applyFont="1" applyAlignment="1" applyProtection="1">
      <alignment vertical="center"/>
      <protection locked="0"/>
    </xf>
    <xf numFmtId="176" fontId="57" fillId="0" borderId="0" xfId="0" applyNumberFormat="1" applyFont="1" applyAlignment="1" applyProtection="1">
      <alignment vertical="center"/>
      <protection locked="0"/>
    </xf>
    <xf numFmtId="176" fontId="59" fillId="0" borderId="0" xfId="0" applyNumberFormat="1" applyFont="1" applyAlignment="1" applyProtection="1">
      <alignment vertical="center"/>
      <protection locked="0"/>
    </xf>
    <xf numFmtId="179" fontId="2" fillId="2" borderId="38" xfId="0" applyNumberFormat="1" applyFont="1" applyFill="1" applyBorder="1" applyProtection="1">
      <protection hidden="1"/>
    </xf>
    <xf numFmtId="179" fontId="0" fillId="4" borderId="39" xfId="0" applyNumberFormat="1" applyFill="1" applyBorder="1" applyProtection="1">
      <protection hidden="1"/>
    </xf>
    <xf numFmtId="176" fontId="53" fillId="0" borderId="4" xfId="0" applyNumberFormat="1" applyFont="1" applyBorder="1" applyAlignment="1" applyProtection="1">
      <alignment horizontal="center"/>
      <protection locked="0"/>
    </xf>
    <xf numFmtId="176" fontId="11" fillId="0" borderId="4" xfId="0" applyNumberFormat="1" applyFont="1" applyBorder="1" applyAlignment="1" applyProtection="1">
      <alignment horizontal="right"/>
      <protection locked="0"/>
    </xf>
    <xf numFmtId="176" fontId="6" fillId="2" borderId="1" xfId="0" applyNumberFormat="1" applyFont="1" applyFill="1" applyBorder="1" applyAlignment="1" applyProtection="1">
      <alignment horizontal="center"/>
      <protection locked="0"/>
    </xf>
    <xf numFmtId="176" fontId="23" fillId="0" borderId="23" xfId="0" applyNumberFormat="1" applyFont="1" applyBorder="1" applyAlignment="1" applyProtection="1">
      <alignment horizontal="center"/>
      <protection locked="0"/>
    </xf>
    <xf numFmtId="179" fontId="0" fillId="2" borderId="40" xfId="0" applyNumberFormat="1" applyFill="1" applyBorder="1" applyAlignment="1" applyProtection="1">
      <alignment horizontal="center"/>
      <protection hidden="1"/>
    </xf>
    <xf numFmtId="176" fontId="0" fillId="2" borderId="1" xfId="0" applyNumberFormat="1" applyFill="1" applyBorder="1" applyProtection="1">
      <protection locked="0"/>
    </xf>
    <xf numFmtId="179" fontId="6" fillId="0" borderId="13" xfId="0" applyNumberFormat="1" applyFont="1" applyBorder="1" applyAlignment="1" applyProtection="1">
      <alignment horizontal="center" vertical="center"/>
      <protection locked="0"/>
    </xf>
    <xf numFmtId="179" fontId="4" fillId="2" borderId="13" xfId="0" applyNumberFormat="1" applyFont="1" applyFill="1" applyBorder="1" applyAlignment="1" applyProtection="1">
      <alignment vertical="center"/>
      <protection locked="0"/>
    </xf>
    <xf numFmtId="179" fontId="22" fillId="0" borderId="24" xfId="0" applyNumberFormat="1" applyFont="1" applyBorder="1" applyAlignment="1" applyProtection="1">
      <alignment vertical="center"/>
      <protection hidden="1"/>
    </xf>
    <xf numFmtId="179" fontId="22" fillId="0" borderId="41" xfId="0" applyNumberFormat="1" applyFont="1" applyBorder="1" applyAlignment="1" applyProtection="1">
      <alignment vertical="center"/>
      <protection hidden="1"/>
    </xf>
    <xf numFmtId="179" fontId="22" fillId="0" borderId="5" xfId="0" applyNumberFormat="1" applyFont="1" applyBorder="1" applyAlignment="1" applyProtection="1">
      <alignment vertical="center"/>
      <protection hidden="1"/>
    </xf>
    <xf numFmtId="179" fontId="6" fillId="2" borderId="1" xfId="0" applyNumberFormat="1" applyFont="1" applyFill="1" applyBorder="1" applyAlignment="1" applyProtection="1">
      <alignment horizontal="center" vertical="center"/>
      <protection locked="0"/>
    </xf>
    <xf numFmtId="179" fontId="7" fillId="2" borderId="7" xfId="0" applyNumberFormat="1" applyFont="1" applyFill="1" applyBorder="1" applyAlignment="1" applyProtection="1">
      <alignment vertical="center"/>
      <protection locked="0"/>
    </xf>
    <xf numFmtId="179" fontId="7" fillId="2" borderId="5" xfId="0" applyNumberFormat="1" applyFont="1" applyFill="1" applyBorder="1" applyAlignment="1" applyProtection="1">
      <alignment vertical="center"/>
      <protection locked="0"/>
    </xf>
    <xf numFmtId="0" fontId="10" fillId="7" borderId="4" xfId="0" applyFont="1" applyFill="1" applyBorder="1" applyProtection="1">
      <protection locked="0"/>
    </xf>
    <xf numFmtId="0" fontId="61" fillId="0" borderId="0" xfId="0" applyFont="1" applyProtection="1">
      <protection locked="0"/>
    </xf>
    <xf numFmtId="176" fontId="0" fillId="0" borderId="3" xfId="0" applyNumberFormat="1" applyBorder="1" applyProtection="1">
      <protection hidden="1"/>
    </xf>
    <xf numFmtId="0" fontId="61" fillId="0" borderId="42" xfId="0" applyFont="1" applyBorder="1" applyProtection="1">
      <protection locked="0"/>
    </xf>
    <xf numFmtId="0" fontId="0" fillId="0" borderId="13" xfId="0" applyBorder="1" applyProtection="1">
      <protection locked="0"/>
    </xf>
    <xf numFmtId="179" fontId="6" fillId="0" borderId="13" xfId="0" applyNumberFormat="1" applyFont="1" applyBorder="1" applyAlignment="1" applyProtection="1">
      <alignment vertical="center"/>
      <protection locked="0"/>
    </xf>
    <xf numFmtId="176" fontId="31" fillId="0" borderId="0" xfId="0" applyNumberFormat="1" applyFont="1" applyBorder="1" applyAlignment="1" applyProtection="1">
      <alignment horizontal="left" vertical="center"/>
      <protection locked="0"/>
    </xf>
    <xf numFmtId="0" fontId="54" fillId="0" borderId="1" xfId="2" applyFont="1" applyBorder="1" applyAlignment="1" applyProtection="1">
      <alignment horizontal="center" vertical="center"/>
      <protection locked="0"/>
    </xf>
    <xf numFmtId="0" fontId="58" fillId="0" borderId="1" xfId="2" applyFont="1" applyBorder="1" applyAlignment="1" applyProtection="1">
      <alignment horizontal="center" vertical="center"/>
      <protection locked="0"/>
    </xf>
    <xf numFmtId="0" fontId="55" fillId="0" borderId="1" xfId="2" applyFont="1" applyBorder="1" applyAlignment="1" applyProtection="1">
      <alignment horizontal="center" vertical="center"/>
      <protection locked="0"/>
    </xf>
    <xf numFmtId="177" fontId="0" fillId="2" borderId="43" xfId="0" applyNumberFormat="1" applyFill="1" applyBorder="1" applyProtection="1">
      <protection hidden="1"/>
    </xf>
    <xf numFmtId="5" fontId="60" fillId="2" borderId="43" xfId="0" applyNumberFormat="1" applyFont="1" applyFill="1" applyBorder="1" applyProtection="1">
      <protection hidden="1"/>
    </xf>
    <xf numFmtId="5" fontId="9" fillId="2" borderId="43" xfId="0" applyNumberFormat="1" applyFont="1" applyFill="1" applyBorder="1" applyProtection="1">
      <protection hidden="1"/>
    </xf>
    <xf numFmtId="187" fontId="0" fillId="0" borderId="0" xfId="0" applyNumberFormat="1" applyProtection="1">
      <protection locked="0"/>
    </xf>
    <xf numFmtId="187" fontId="0" fillId="5" borderId="44" xfId="3" applyNumberFormat="1" applyFont="1" applyFill="1" applyBorder="1" applyProtection="1">
      <protection locked="0"/>
    </xf>
    <xf numFmtId="179" fontId="6" fillId="6" borderId="2" xfId="0" applyNumberFormat="1" applyFont="1" applyFill="1" applyBorder="1" applyAlignment="1" applyProtection="1">
      <alignment horizontal="center" vertical="center"/>
      <protection hidden="1"/>
    </xf>
    <xf numFmtId="179" fontId="6" fillId="4" borderId="5" xfId="0" applyNumberFormat="1" applyFont="1" applyFill="1" applyBorder="1" applyAlignment="1" applyProtection="1">
      <alignment vertical="center"/>
      <protection locked="0"/>
    </xf>
    <xf numFmtId="179" fontId="6" fillId="0" borderId="45" xfId="0" applyNumberFormat="1" applyFont="1" applyBorder="1" applyAlignment="1" applyProtection="1">
      <alignment vertical="center"/>
      <protection hidden="1"/>
    </xf>
    <xf numFmtId="179" fontId="6" fillId="0" borderId="18" xfId="0" applyNumberFormat="1" applyFont="1" applyBorder="1" applyAlignment="1" applyProtection="1">
      <alignment vertical="center"/>
      <protection hidden="1"/>
    </xf>
    <xf numFmtId="179" fontId="7" fillId="0" borderId="0" xfId="3" applyNumberFormat="1" applyFont="1" applyProtection="1">
      <protection locked="0"/>
    </xf>
    <xf numFmtId="179" fontId="7" fillId="0" borderId="0" xfId="3" applyNumberFormat="1" applyFont="1" applyAlignment="1" applyProtection="1">
      <alignment horizontal="center"/>
      <protection locked="0"/>
    </xf>
    <xf numFmtId="179" fontId="8" fillId="0" borderId="0" xfId="3" applyNumberFormat="1" applyFont="1" applyProtection="1">
      <protection locked="0"/>
    </xf>
    <xf numFmtId="179" fontId="7" fillId="5" borderId="1" xfId="3" applyNumberFormat="1" applyFont="1" applyFill="1" applyBorder="1" applyAlignment="1" applyProtection="1">
      <alignment horizontal="center"/>
      <protection locked="0"/>
    </xf>
    <xf numFmtId="179" fontId="7" fillId="2" borderId="1" xfId="3" applyNumberFormat="1" applyFont="1" applyFill="1" applyBorder="1" applyAlignment="1" applyProtection="1">
      <alignment horizontal="center"/>
      <protection locked="0"/>
    </xf>
    <xf numFmtId="179" fontId="7" fillId="0" borderId="1" xfId="3" applyNumberFormat="1" applyFont="1" applyBorder="1" applyAlignment="1" applyProtection="1">
      <alignment horizontal="center"/>
      <protection locked="0"/>
    </xf>
    <xf numFmtId="179" fontId="7" fillId="4" borderId="1" xfId="3" applyNumberFormat="1" applyFont="1" applyFill="1" applyBorder="1" applyAlignment="1" applyProtection="1">
      <alignment horizontal="center"/>
      <protection locked="0"/>
    </xf>
    <xf numFmtId="179" fontId="7" fillId="0" borderId="1" xfId="3" applyNumberFormat="1" applyFont="1" applyBorder="1" applyProtection="1">
      <protection hidden="1"/>
    </xf>
    <xf numFmtId="179" fontId="7" fillId="4" borderId="1" xfId="3" applyNumberFormat="1" applyFont="1" applyFill="1" applyBorder="1" applyProtection="1">
      <protection locked="0"/>
    </xf>
    <xf numFmtId="179" fontId="7" fillId="2" borderId="1" xfId="3" applyNumberFormat="1" applyFont="1" applyFill="1" applyBorder="1" applyProtection="1">
      <protection hidden="1"/>
    </xf>
    <xf numFmtId="179" fontId="7" fillId="0" borderId="0" xfId="3" applyNumberFormat="1" applyFont="1" applyAlignment="1" applyProtection="1">
      <alignment horizontal="right"/>
      <protection hidden="1"/>
    </xf>
    <xf numFmtId="179" fontId="7" fillId="9" borderId="1" xfId="3" applyNumberFormat="1" applyFont="1" applyFill="1" applyBorder="1" applyAlignment="1" applyProtection="1">
      <alignment horizontal="center"/>
      <protection locked="0"/>
    </xf>
    <xf numFmtId="179" fontId="7" fillId="6" borderId="1" xfId="3" applyNumberFormat="1" applyFont="1" applyFill="1" applyBorder="1" applyAlignment="1" applyProtection="1">
      <alignment horizontal="center"/>
      <protection locked="0"/>
    </xf>
    <xf numFmtId="179" fontId="7" fillId="0" borderId="0" xfId="3" applyNumberFormat="1" applyFont="1" applyAlignment="1" applyProtection="1">
      <alignment vertical="center"/>
      <protection locked="0"/>
    </xf>
    <xf numFmtId="179" fontId="8" fillId="0" borderId="0" xfId="3" applyNumberFormat="1" applyFont="1" applyProtection="1">
      <protection hidden="1"/>
    </xf>
    <xf numFmtId="179" fontId="7" fillId="0" borderId="1" xfId="3" applyNumberFormat="1" applyFont="1" applyBorder="1" applyAlignment="1" applyProtection="1">
      <alignment horizontal="center"/>
      <protection hidden="1"/>
    </xf>
    <xf numFmtId="179" fontId="7" fillId="0" borderId="0" xfId="3" applyNumberFormat="1" applyFont="1" applyProtection="1">
      <protection hidden="1"/>
    </xf>
    <xf numFmtId="188" fontId="7" fillId="0" borderId="0" xfId="3" applyNumberFormat="1" applyFont="1" applyProtection="1">
      <protection locked="0"/>
    </xf>
    <xf numFmtId="179" fontId="6" fillId="7" borderId="1" xfId="3" applyNumberFormat="1" applyFont="1" applyFill="1" applyBorder="1" applyAlignment="1" applyProtection="1">
      <alignment vertical="center"/>
      <protection hidden="1"/>
    </xf>
    <xf numFmtId="179" fontId="7" fillId="2" borderId="0" xfId="3" applyNumberFormat="1" applyFont="1" applyFill="1" applyAlignment="1" applyProtection="1">
      <alignment horizontal="center"/>
      <protection locked="0"/>
    </xf>
    <xf numFmtId="179" fontId="19" fillId="2" borderId="0" xfId="3" applyNumberFormat="1" applyFont="1" applyFill="1" applyProtection="1">
      <protection locked="0"/>
    </xf>
    <xf numFmtId="179" fontId="8" fillId="2" borderId="0" xfId="3" applyNumberFormat="1" applyFont="1" applyFill="1" applyProtection="1">
      <protection locked="0"/>
    </xf>
    <xf numFmtId="179" fontId="7" fillId="2" borderId="0" xfId="3" applyNumberFormat="1" applyFont="1" applyFill="1" applyProtection="1">
      <protection locked="0"/>
    </xf>
    <xf numFmtId="179" fontId="7" fillId="9" borderId="1" xfId="3" applyNumberFormat="1" applyFont="1" applyFill="1" applyBorder="1" applyProtection="1">
      <protection hidden="1"/>
    </xf>
    <xf numFmtId="0" fontId="0" fillId="0" borderId="0" xfId="0" applyBorder="1" applyProtection="1">
      <protection locked="0"/>
    </xf>
    <xf numFmtId="0" fontId="11" fillId="0" borderId="1" xfId="0" applyFont="1" applyBorder="1" applyAlignment="1" applyProtection="1">
      <alignment horizontal="center"/>
      <protection locked="0"/>
    </xf>
    <xf numFmtId="0" fontId="11" fillId="2" borderId="1" xfId="0" applyFont="1" applyFill="1" applyBorder="1" applyProtection="1">
      <protection locked="0"/>
    </xf>
    <xf numFmtId="176" fontId="0" fillId="0" borderId="0" xfId="0" applyNumberFormat="1" applyAlignment="1" applyProtection="1">
      <alignment horizontal="center"/>
      <protection locked="0"/>
    </xf>
    <xf numFmtId="176" fontId="10" fillId="0" borderId="14" xfId="0" applyNumberFormat="1" applyFont="1" applyBorder="1" applyAlignment="1" applyProtection="1">
      <alignment horizontal="center"/>
      <protection locked="0"/>
    </xf>
    <xf numFmtId="176" fontId="0" fillId="0" borderId="12" xfId="0" applyNumberFormat="1" applyBorder="1" applyAlignment="1" applyProtection="1">
      <alignment horizontal="center"/>
      <protection hidden="1"/>
    </xf>
    <xf numFmtId="176" fontId="0" fillId="0" borderId="3" xfId="0" applyNumberFormat="1" applyBorder="1" applyAlignment="1" applyProtection="1">
      <alignment horizontal="center"/>
      <protection locked="0"/>
    </xf>
    <xf numFmtId="0" fontId="0" fillId="0" borderId="1" xfId="0" applyBorder="1" applyProtection="1">
      <protection locked="0"/>
    </xf>
    <xf numFmtId="179" fontId="7" fillId="2" borderId="29" xfId="0" applyNumberFormat="1" applyFont="1" applyFill="1" applyBorder="1" applyProtection="1">
      <protection locked="0"/>
    </xf>
    <xf numFmtId="179" fontId="6" fillId="2" borderId="46" xfId="0" applyNumberFormat="1" applyFont="1" applyFill="1" applyBorder="1" applyAlignment="1" applyProtection="1">
      <alignment vertical="center"/>
      <protection hidden="1"/>
    </xf>
    <xf numFmtId="179" fontId="6" fillId="2" borderId="29" xfId="0" applyNumberFormat="1" applyFont="1" applyFill="1" applyBorder="1" applyAlignment="1" applyProtection="1">
      <alignment vertical="center"/>
      <protection hidden="1"/>
    </xf>
    <xf numFmtId="179" fontId="7" fillId="7" borderId="2" xfId="0" applyNumberFormat="1" applyFont="1" applyFill="1" applyBorder="1" applyProtection="1">
      <protection locked="0"/>
    </xf>
    <xf numFmtId="179" fontId="6" fillId="7" borderId="2" xfId="0" applyNumberFormat="1" applyFont="1" applyFill="1" applyBorder="1" applyAlignment="1" applyProtection="1">
      <alignment vertical="center"/>
      <protection hidden="1"/>
    </xf>
    <xf numFmtId="0" fontId="10" fillId="7" borderId="3" xfId="0" applyFont="1" applyFill="1" applyBorder="1" applyProtection="1">
      <protection locked="0"/>
    </xf>
    <xf numFmtId="179" fontId="6" fillId="7" borderId="4" xfId="0" applyNumberFormat="1" applyFont="1" applyFill="1" applyBorder="1" applyAlignment="1" applyProtection="1">
      <alignment vertical="center"/>
      <protection hidden="1"/>
    </xf>
    <xf numFmtId="183" fontId="6" fillId="0" borderId="1" xfId="0" applyNumberFormat="1" applyFont="1" applyBorder="1" applyProtection="1">
      <protection locked="0"/>
    </xf>
    <xf numFmtId="179" fontId="6" fillId="0" borderId="0" xfId="0" applyNumberFormat="1" applyFont="1" applyProtection="1">
      <protection locked="0"/>
    </xf>
    <xf numFmtId="38" fontId="63" fillId="0" borderId="1" xfId="3" applyFont="1" applyBorder="1" applyProtection="1">
      <protection locked="0"/>
    </xf>
    <xf numFmtId="38" fontId="64" fillId="10" borderId="1" xfId="3" applyFont="1" applyFill="1" applyBorder="1" applyProtection="1">
      <protection locked="0"/>
    </xf>
    <xf numFmtId="38" fontId="64" fillId="0" borderId="1" xfId="3" applyFont="1" applyBorder="1" applyProtection="1">
      <protection locked="0"/>
    </xf>
    <xf numFmtId="179" fontId="4" fillId="0" borderId="0" xfId="0" applyNumberFormat="1" applyFont="1" applyAlignment="1" applyProtection="1">
      <alignment horizontal="right"/>
      <protection locked="0"/>
    </xf>
    <xf numFmtId="179" fontId="6" fillId="0" borderId="1" xfId="0" applyNumberFormat="1" applyFont="1" applyBorder="1" applyProtection="1">
      <protection hidden="1"/>
    </xf>
    <xf numFmtId="38" fontId="64" fillId="0" borderId="1" xfId="3" applyFont="1" applyBorder="1" applyProtection="1">
      <protection hidden="1"/>
    </xf>
    <xf numFmtId="179" fontId="4" fillId="0" borderId="0" xfId="3" applyNumberFormat="1" applyFont="1" applyProtection="1">
      <protection locked="0"/>
    </xf>
    <xf numFmtId="38" fontId="64" fillId="0" borderId="1" xfId="3" applyFont="1" applyBorder="1" applyAlignment="1" applyProtection="1">
      <alignment horizontal="center"/>
      <protection locked="0"/>
    </xf>
    <xf numFmtId="189" fontId="7" fillId="0" borderId="1" xfId="3" applyNumberFormat="1" applyFont="1" applyBorder="1" applyProtection="1">
      <protection locked="0"/>
    </xf>
    <xf numFmtId="179" fontId="7" fillId="0" borderId="1" xfId="3" applyNumberFormat="1" applyFont="1" applyBorder="1" applyAlignment="1" applyProtection="1">
      <alignment horizontal="right"/>
      <protection locked="0"/>
    </xf>
    <xf numFmtId="179" fontId="6" fillId="0" borderId="1" xfId="3" applyNumberFormat="1" applyFont="1" applyBorder="1" applyProtection="1">
      <protection hidden="1"/>
    </xf>
    <xf numFmtId="179" fontId="6" fillId="2" borderId="0" xfId="0" applyNumberFormat="1" applyFont="1" applyFill="1" applyAlignment="1" applyProtection="1">
      <alignment horizontal="right" vertical="center"/>
      <protection hidden="1"/>
    </xf>
    <xf numFmtId="179" fontId="17" fillId="0" borderId="4" xfId="0" applyNumberFormat="1" applyFont="1" applyBorder="1" applyAlignment="1" applyProtection="1">
      <alignment vertical="center"/>
      <protection hidden="1"/>
    </xf>
    <xf numFmtId="179" fontId="17" fillId="2" borderId="1" xfId="0" applyNumberFormat="1" applyFont="1" applyFill="1" applyBorder="1" applyAlignment="1" applyProtection="1">
      <alignment vertical="center"/>
      <protection hidden="1"/>
    </xf>
    <xf numFmtId="190" fontId="65" fillId="0" borderId="1" xfId="0" applyNumberFormat="1" applyFont="1" applyBorder="1" applyAlignment="1" applyProtection="1">
      <alignment vertical="center"/>
      <protection hidden="1"/>
    </xf>
    <xf numFmtId="179" fontId="17" fillId="2" borderId="1" xfId="0" applyNumberFormat="1" applyFont="1" applyFill="1" applyBorder="1" applyAlignment="1" applyProtection="1">
      <alignment horizontal="right" vertical="center"/>
      <protection hidden="1"/>
    </xf>
    <xf numFmtId="179" fontId="17" fillId="2" borderId="0" xfId="0" applyNumberFormat="1" applyFont="1" applyFill="1" applyAlignment="1" applyProtection="1">
      <alignment horizontal="right"/>
      <protection hidden="1"/>
    </xf>
    <xf numFmtId="179" fontId="4" fillId="0" borderId="36" xfId="0" applyNumberFormat="1" applyFont="1" applyBorder="1" applyAlignment="1" applyProtection="1">
      <alignment vertical="center"/>
      <protection locked="0"/>
    </xf>
    <xf numFmtId="179" fontId="4" fillId="0" borderId="0" xfId="0" applyNumberFormat="1" applyFont="1" applyAlignment="1" applyProtection="1">
      <protection locked="0"/>
    </xf>
    <xf numFmtId="0" fontId="10" fillId="7" borderId="1" xfId="0" applyFont="1" applyFill="1" applyBorder="1" applyAlignment="1" applyProtection="1">
      <alignment horizontal="center" vertical="center"/>
      <protection hidden="1"/>
    </xf>
    <xf numFmtId="176" fontId="7" fillId="2" borderId="47" xfId="0" applyNumberFormat="1" applyFont="1" applyFill="1" applyBorder="1" applyAlignment="1" applyProtection="1">
      <alignment horizontal="center"/>
      <protection locked="0"/>
    </xf>
    <xf numFmtId="176" fontId="10" fillId="2" borderId="48" xfId="0" applyNumberFormat="1" applyFont="1" applyFill="1" applyBorder="1" applyAlignment="1" applyProtection="1">
      <alignment horizontal="center"/>
      <protection locked="0"/>
    </xf>
    <xf numFmtId="177" fontId="0" fillId="0" borderId="49" xfId="0" applyNumberFormat="1" applyBorder="1" applyProtection="1">
      <protection hidden="1"/>
    </xf>
    <xf numFmtId="177" fontId="0" fillId="0" borderId="50" xfId="0" applyNumberFormat="1" applyBorder="1" applyProtection="1">
      <protection hidden="1"/>
    </xf>
    <xf numFmtId="176" fontId="7" fillId="7" borderId="4" xfId="0" applyNumberFormat="1" applyFont="1" applyFill="1" applyBorder="1" applyAlignment="1" applyProtection="1">
      <alignment horizontal="center"/>
      <protection locked="0"/>
    </xf>
    <xf numFmtId="176" fontId="6" fillId="7" borderId="4" xfId="0" applyNumberFormat="1" applyFont="1" applyFill="1" applyBorder="1" applyAlignment="1" applyProtection="1">
      <alignment horizontal="center"/>
      <protection locked="0"/>
    </xf>
    <xf numFmtId="176" fontId="6" fillId="2" borderId="47" xfId="0" applyNumberFormat="1" applyFont="1" applyFill="1" applyBorder="1" applyAlignment="1" applyProtection="1">
      <alignment horizontal="center"/>
      <protection locked="0"/>
    </xf>
    <xf numFmtId="176" fontId="11" fillId="2" borderId="48" xfId="0" applyNumberFormat="1" applyFont="1" applyFill="1" applyBorder="1" applyAlignment="1" applyProtection="1">
      <alignment horizontal="center"/>
      <protection locked="0"/>
    </xf>
    <xf numFmtId="179" fontId="4" fillId="2" borderId="0" xfId="3" applyNumberFormat="1" applyFont="1" applyFill="1" applyProtection="1">
      <protection locked="0"/>
    </xf>
    <xf numFmtId="179" fontId="7" fillId="2" borderId="0" xfId="3" applyNumberFormat="1" applyFont="1" applyFill="1" applyAlignment="1" applyProtection="1">
      <alignment horizontal="right"/>
      <protection hidden="1"/>
    </xf>
    <xf numFmtId="0" fontId="7" fillId="0" borderId="0" xfId="3" applyNumberFormat="1" applyFont="1" applyAlignment="1" applyProtection="1">
      <alignment vertical="center"/>
      <protection locked="0"/>
    </xf>
    <xf numFmtId="38" fontId="0" fillId="4" borderId="1" xfId="3" applyNumberFormat="1" applyFont="1" applyFill="1" applyBorder="1" applyProtection="1">
      <protection locked="0"/>
    </xf>
    <xf numFmtId="182" fontId="4" fillId="2" borderId="0" xfId="0" applyNumberFormat="1" applyFont="1" applyFill="1" applyProtection="1">
      <protection locked="0"/>
    </xf>
    <xf numFmtId="179" fontId="45" fillId="2" borderId="2" xfId="0" applyNumberFormat="1" applyFont="1" applyFill="1" applyBorder="1" applyAlignment="1" applyProtection="1">
      <alignment horizontal="right" vertical="center"/>
      <protection locked="0"/>
    </xf>
    <xf numFmtId="179" fontId="43" fillId="2" borderId="2" xfId="0" applyNumberFormat="1" applyFont="1" applyFill="1" applyBorder="1" applyAlignment="1" applyProtection="1">
      <alignment vertical="center"/>
      <protection hidden="1"/>
    </xf>
    <xf numFmtId="179" fontId="43" fillId="2" borderId="38" xfId="0" applyNumberFormat="1" applyFont="1" applyFill="1" applyBorder="1" applyAlignment="1" applyProtection="1">
      <alignment vertical="center"/>
      <protection hidden="1"/>
    </xf>
    <xf numFmtId="179" fontId="6" fillId="2" borderId="13" xfId="0" applyNumberFormat="1" applyFont="1" applyFill="1" applyBorder="1" applyAlignment="1" applyProtection="1">
      <alignment vertical="center"/>
      <protection locked="0"/>
    </xf>
    <xf numFmtId="0" fontId="46" fillId="2" borderId="0" xfId="0" applyFont="1" applyFill="1" applyProtection="1">
      <protection locked="0"/>
    </xf>
    <xf numFmtId="182" fontId="0" fillId="2" borderId="0" xfId="0" applyNumberFormat="1" applyFill="1" applyProtection="1">
      <protection locked="0"/>
    </xf>
    <xf numFmtId="179" fontId="44" fillId="2" borderId="51" xfId="0" applyNumberFormat="1" applyFont="1" applyFill="1" applyBorder="1" applyAlignment="1" applyProtection="1">
      <alignment vertical="center"/>
      <protection locked="0"/>
    </xf>
    <xf numFmtId="179" fontId="43" fillId="2" borderId="52" xfId="0" applyNumberFormat="1" applyFont="1" applyFill="1" applyBorder="1" applyAlignment="1" applyProtection="1">
      <alignment vertical="center"/>
      <protection hidden="1"/>
    </xf>
    <xf numFmtId="179" fontId="43" fillId="2" borderId="22" xfId="0" applyNumberFormat="1" applyFont="1" applyFill="1" applyBorder="1" applyAlignment="1" applyProtection="1">
      <alignment vertical="center"/>
      <protection hidden="1"/>
    </xf>
    <xf numFmtId="179" fontId="42" fillId="2" borderId="13" xfId="0" applyNumberFormat="1" applyFont="1" applyFill="1" applyBorder="1" applyAlignment="1" applyProtection="1">
      <alignment vertical="center"/>
      <protection locked="0"/>
    </xf>
    <xf numFmtId="179" fontId="45" fillId="2" borderId="0" xfId="0" applyNumberFormat="1" applyFont="1" applyFill="1" applyAlignment="1" applyProtection="1">
      <alignment vertical="center"/>
      <protection locked="0"/>
    </xf>
    <xf numFmtId="179" fontId="7" fillId="4" borderId="29" xfId="0" applyNumberFormat="1" applyFont="1" applyFill="1" applyBorder="1" applyProtection="1">
      <protection locked="0"/>
    </xf>
    <xf numFmtId="179" fontId="7" fillId="4" borderId="2" xfId="0" applyNumberFormat="1" applyFont="1" applyFill="1" applyBorder="1" applyProtection="1">
      <protection locked="0"/>
    </xf>
    <xf numFmtId="179" fontId="47" fillId="4" borderId="2" xfId="0" applyNumberFormat="1" applyFont="1" applyFill="1" applyBorder="1" applyAlignment="1" applyProtection="1">
      <alignment horizontal="right"/>
      <protection locked="0"/>
    </xf>
    <xf numFmtId="179" fontId="6" fillId="0" borderId="53" xfId="0" applyNumberFormat="1" applyFont="1" applyBorder="1" applyAlignment="1" applyProtection="1">
      <alignment vertical="center"/>
      <protection locked="0"/>
    </xf>
    <xf numFmtId="179" fontId="17" fillId="2" borderId="4" xfId="0" applyNumberFormat="1" applyFont="1" applyFill="1" applyBorder="1" applyAlignment="1" applyProtection="1">
      <alignment horizontal="left" vertical="center"/>
      <protection hidden="1"/>
    </xf>
    <xf numFmtId="179" fontId="17" fillId="2" borderId="53" xfId="0" applyNumberFormat="1" applyFont="1" applyFill="1" applyBorder="1" applyAlignment="1" applyProtection="1">
      <alignment horizontal="left" vertical="center"/>
      <protection locked="0"/>
    </xf>
    <xf numFmtId="179" fontId="17" fillId="2" borderId="4" xfId="0" applyNumberFormat="1" applyFont="1" applyFill="1" applyBorder="1" applyAlignment="1" applyProtection="1">
      <alignment vertical="center"/>
      <protection locked="0"/>
    </xf>
    <xf numFmtId="179" fontId="6" fillId="2" borderId="1" xfId="0" applyNumberFormat="1" applyFont="1" applyFill="1" applyBorder="1" applyAlignment="1" applyProtection="1">
      <alignment horizontal="right" vertical="center"/>
      <protection locked="0"/>
    </xf>
    <xf numFmtId="177" fontId="66" fillId="2" borderId="1" xfId="0" applyNumberFormat="1" applyFont="1" applyFill="1" applyBorder="1" applyAlignment="1" applyProtection="1">
      <alignment vertical="center"/>
      <protection hidden="1"/>
    </xf>
    <xf numFmtId="179" fontId="2" fillId="5" borderId="2" xfId="0" applyNumberFormat="1" applyFont="1" applyFill="1" applyBorder="1" applyProtection="1">
      <protection hidden="1"/>
    </xf>
    <xf numFmtId="0" fontId="11" fillId="0" borderId="53" xfId="0" applyFont="1" applyBorder="1" applyAlignment="1" applyProtection="1">
      <alignment horizontal="center"/>
      <protection locked="0"/>
    </xf>
    <xf numFmtId="0" fontId="9" fillId="2" borderId="0" xfId="0" applyFont="1" applyFill="1" applyBorder="1" applyAlignment="1" applyProtection="1">
      <alignment horizontal="center"/>
      <protection locked="0"/>
    </xf>
    <xf numFmtId="176" fontId="0" fillId="2" borderId="0" xfId="0" applyNumberFormat="1" applyFill="1" applyBorder="1" applyAlignment="1" applyProtection="1">
      <alignment horizontal="center"/>
      <protection locked="0"/>
    </xf>
    <xf numFmtId="176" fontId="0" fillId="0" borderId="0" xfId="0" applyNumberFormat="1" applyBorder="1" applyAlignment="1" applyProtection="1">
      <alignment horizontal="center"/>
      <protection locked="0"/>
    </xf>
    <xf numFmtId="0" fontId="0" fillId="5" borderId="1" xfId="0" applyFill="1" applyBorder="1" applyProtection="1">
      <protection locked="0"/>
    </xf>
    <xf numFmtId="0" fontId="11" fillId="11" borderId="1" xfId="0" applyNumberFormat="1" applyFont="1" applyFill="1" applyBorder="1" applyAlignment="1" applyProtection="1">
      <alignment horizontal="right"/>
      <protection locked="0"/>
    </xf>
    <xf numFmtId="179" fontId="6" fillId="0" borderId="54" xfId="0" applyNumberFormat="1" applyFont="1" applyBorder="1" applyAlignment="1" applyProtection="1">
      <alignment vertical="center"/>
      <protection hidden="1"/>
    </xf>
    <xf numFmtId="176" fontId="4" fillId="2" borderId="0" xfId="0" applyNumberFormat="1" applyFont="1" applyFill="1" applyBorder="1" applyAlignment="1" applyProtection="1">
      <alignment horizontal="center"/>
      <protection locked="0"/>
    </xf>
    <xf numFmtId="179" fontId="10" fillId="0" borderId="4" xfId="0" applyNumberFormat="1" applyFont="1" applyBorder="1" applyProtection="1">
      <protection hidden="1"/>
    </xf>
    <xf numFmtId="179" fontId="6" fillId="0" borderId="1" xfId="0" applyNumberFormat="1" applyFont="1" applyBorder="1" applyProtection="1">
      <protection locked="0"/>
    </xf>
    <xf numFmtId="0" fontId="11" fillId="0" borderId="1" xfId="0" applyFont="1" applyBorder="1" applyProtection="1">
      <protection locked="0"/>
    </xf>
    <xf numFmtId="0" fontId="11" fillId="4" borderId="1" xfId="0" applyFont="1" applyFill="1" applyBorder="1" applyAlignment="1" applyProtection="1">
      <alignment horizontal="center"/>
      <protection locked="0"/>
    </xf>
    <xf numFmtId="0" fontId="6" fillId="0" borderId="1" xfId="0" applyFont="1" applyBorder="1" applyAlignment="1" applyProtection="1">
      <alignment horizontal="right"/>
      <protection locked="0"/>
    </xf>
    <xf numFmtId="0" fontId="0" fillId="9" borderId="3" xfId="0" applyFill="1" applyBorder="1" applyProtection="1">
      <protection locked="0"/>
    </xf>
    <xf numFmtId="0" fontId="11" fillId="9" borderId="3" xfId="0" applyFont="1" applyFill="1" applyBorder="1" applyProtection="1">
      <protection locked="0"/>
    </xf>
    <xf numFmtId="38" fontId="64" fillId="9" borderId="1" xfId="3" applyFont="1" applyFill="1" applyBorder="1" applyProtection="1">
      <protection hidden="1"/>
    </xf>
    <xf numFmtId="38" fontId="64" fillId="12" borderId="1" xfId="3" applyFont="1" applyFill="1" applyBorder="1" applyProtection="1">
      <protection hidden="1"/>
    </xf>
    <xf numFmtId="179" fontId="6" fillId="5" borderId="1" xfId="0" applyNumberFormat="1" applyFont="1" applyFill="1" applyBorder="1" applyProtection="1">
      <protection locked="0"/>
    </xf>
    <xf numFmtId="179" fontId="4" fillId="9" borderId="1" xfId="0" applyNumberFormat="1" applyFont="1" applyFill="1" applyBorder="1" applyProtection="1">
      <protection locked="0"/>
    </xf>
    <xf numFmtId="183" fontId="6" fillId="12" borderId="1" xfId="0" applyNumberFormat="1" applyFont="1" applyFill="1" applyBorder="1" applyAlignment="1" applyProtection="1">
      <alignment horizontal="right"/>
      <protection locked="0"/>
    </xf>
    <xf numFmtId="179" fontId="6" fillId="12" borderId="1" xfId="0" applyNumberFormat="1" applyFont="1" applyFill="1" applyBorder="1" applyProtection="1">
      <protection hidden="1"/>
    </xf>
    <xf numFmtId="179" fontId="6" fillId="5" borderId="1" xfId="0" applyNumberFormat="1" applyFont="1" applyFill="1" applyBorder="1" applyProtection="1">
      <protection hidden="1"/>
    </xf>
    <xf numFmtId="179" fontId="6" fillId="9" borderId="1" xfId="0" applyNumberFormat="1" applyFont="1" applyFill="1" applyBorder="1" applyProtection="1">
      <protection hidden="1"/>
    </xf>
    <xf numFmtId="179" fontId="4" fillId="0" borderId="0" xfId="0" applyNumberFormat="1" applyFont="1" applyAlignment="1" applyProtection="1">
      <alignment horizontal="right"/>
      <protection hidden="1"/>
    </xf>
    <xf numFmtId="0" fontId="11" fillId="4" borderId="1" xfId="0" applyFont="1" applyFill="1" applyBorder="1" applyProtection="1">
      <protection hidden="1"/>
    </xf>
    <xf numFmtId="0" fontId="11" fillId="13" borderId="1" xfId="0" applyFont="1" applyFill="1" applyBorder="1" applyProtection="1">
      <protection hidden="1"/>
    </xf>
    <xf numFmtId="179" fontId="6" fillId="0" borderId="1" xfId="0" applyNumberFormat="1" applyFont="1" applyBorder="1" applyAlignment="1" applyProtection="1">
      <alignment horizontal="right"/>
      <protection hidden="1"/>
    </xf>
    <xf numFmtId="182" fontId="0" fillId="9" borderId="3" xfId="0" applyNumberFormat="1" applyFill="1" applyBorder="1" applyProtection="1">
      <protection hidden="1"/>
    </xf>
    <xf numFmtId="195" fontId="10" fillId="7" borderId="3" xfId="0" applyNumberFormat="1" applyFont="1" applyFill="1" applyBorder="1" applyProtection="1">
      <protection locked="0"/>
    </xf>
    <xf numFmtId="0" fontId="20" fillId="0" borderId="0" xfId="0" applyFont="1" applyProtection="1">
      <protection locked="0"/>
    </xf>
    <xf numFmtId="0" fontId="1" fillId="0" borderId="0" xfId="0" applyFont="1" applyProtection="1">
      <protection locked="0"/>
    </xf>
    <xf numFmtId="0" fontId="34" fillId="0" borderId="0" xfId="0" applyFont="1" applyAlignment="1" applyProtection="1">
      <alignment horizontal="center"/>
      <protection locked="0"/>
    </xf>
    <xf numFmtId="0" fontId="4" fillId="0" borderId="0" xfId="0" applyFont="1" applyProtection="1">
      <protection locked="0"/>
    </xf>
    <xf numFmtId="0" fontId="15" fillId="0" borderId="0" xfId="0" applyFont="1" applyProtection="1">
      <protection locked="0"/>
    </xf>
    <xf numFmtId="0" fontId="7" fillId="0" borderId="0" xfId="0" applyFont="1" applyProtection="1">
      <protection locked="0"/>
    </xf>
    <xf numFmtId="0" fontId="8" fillId="0" borderId="0" xfId="0" applyFont="1" applyProtection="1">
      <protection locked="0"/>
    </xf>
    <xf numFmtId="0" fontId="9" fillId="0" borderId="0" xfId="0" applyFont="1" applyProtection="1">
      <protection locked="0"/>
    </xf>
    <xf numFmtId="0" fontId="16" fillId="0" borderId="0" xfId="0" applyFont="1" applyProtection="1">
      <protection locked="0"/>
    </xf>
    <xf numFmtId="0" fontId="38" fillId="0" borderId="0" xfId="0" applyFont="1" applyProtection="1">
      <protection locked="0"/>
    </xf>
    <xf numFmtId="0" fontId="4" fillId="0" borderId="0" xfId="0" quotePrefix="1" applyFont="1" applyAlignment="1" applyProtection="1">
      <alignment horizontal="right"/>
      <protection locked="0"/>
    </xf>
    <xf numFmtId="0" fontId="4" fillId="0" borderId="0" xfId="0" applyFont="1" applyAlignment="1" applyProtection="1">
      <alignment vertical="center"/>
      <protection locked="0"/>
    </xf>
    <xf numFmtId="5" fontId="9" fillId="2" borderId="55" xfId="0" applyNumberFormat="1" applyFont="1" applyFill="1" applyBorder="1" applyProtection="1">
      <protection hidden="1"/>
    </xf>
    <xf numFmtId="176" fontId="0" fillId="2" borderId="0" xfId="0" applyNumberFormat="1" applyFill="1" applyBorder="1" applyAlignment="1" applyProtection="1">
      <alignment vertical="center"/>
      <protection locked="0"/>
    </xf>
    <xf numFmtId="179" fontId="6" fillId="2" borderId="29" xfId="0" applyNumberFormat="1" applyFont="1" applyFill="1" applyBorder="1" applyAlignment="1" applyProtection="1">
      <alignment vertical="center"/>
      <protection locked="0"/>
    </xf>
    <xf numFmtId="179" fontId="6" fillId="2" borderId="2" xfId="0" applyNumberFormat="1" applyFont="1" applyFill="1" applyBorder="1" applyAlignment="1" applyProtection="1">
      <alignment vertical="center"/>
      <protection locked="0"/>
    </xf>
    <xf numFmtId="179" fontId="6" fillId="2" borderId="6" xfId="0" applyNumberFormat="1" applyFont="1" applyFill="1" applyBorder="1" applyAlignment="1" applyProtection="1">
      <alignment vertical="center"/>
      <protection locked="0"/>
    </xf>
    <xf numFmtId="179" fontId="6" fillId="2" borderId="28" xfId="0" applyNumberFormat="1" applyFont="1" applyFill="1" applyBorder="1" applyAlignment="1" applyProtection="1">
      <alignment vertical="center"/>
      <protection locked="0"/>
    </xf>
    <xf numFmtId="179" fontId="6" fillId="2" borderId="5" xfId="0" applyNumberFormat="1" applyFont="1" applyFill="1" applyBorder="1" applyAlignment="1" applyProtection="1">
      <alignment vertical="center"/>
      <protection locked="0"/>
    </xf>
    <xf numFmtId="179" fontId="7" fillId="2" borderId="1" xfId="3" applyNumberFormat="1" applyFont="1" applyFill="1" applyBorder="1" applyProtection="1">
      <protection locked="0"/>
    </xf>
    <xf numFmtId="179" fontId="6" fillId="8" borderId="1" xfId="0" applyNumberFormat="1" applyFont="1" applyFill="1" applyBorder="1" applyAlignment="1" applyProtection="1">
      <alignment vertical="center"/>
      <protection hidden="1"/>
    </xf>
    <xf numFmtId="0" fontId="49" fillId="2" borderId="0" xfId="0" applyFont="1" applyFill="1" applyProtection="1">
      <protection locked="0"/>
    </xf>
    <xf numFmtId="0" fontId="49" fillId="2" borderId="0" xfId="0" applyFont="1" applyFill="1" applyAlignment="1" applyProtection="1">
      <alignment horizontal="center"/>
      <protection locked="0"/>
    </xf>
    <xf numFmtId="0" fontId="10" fillId="2" borderId="3" xfId="0" applyFont="1" applyFill="1" applyBorder="1" applyProtection="1">
      <protection locked="0"/>
    </xf>
    <xf numFmtId="0" fontId="10" fillId="2" borderId="4" xfId="0" applyFont="1" applyFill="1" applyBorder="1" applyAlignment="1" applyProtection="1">
      <protection locked="0"/>
    </xf>
    <xf numFmtId="0" fontId="9" fillId="2" borderId="3" xfId="0" applyFont="1" applyFill="1" applyBorder="1" applyProtection="1">
      <protection locked="0"/>
    </xf>
    <xf numFmtId="38" fontId="0" fillId="2" borderId="56" xfId="3" applyNumberFormat="1" applyFont="1" applyFill="1" applyBorder="1" applyProtection="1">
      <protection locked="0"/>
    </xf>
    <xf numFmtId="0" fontId="11" fillId="2" borderId="57" xfId="0" applyFont="1" applyFill="1" applyBorder="1" applyAlignment="1" applyProtection="1">
      <alignment horizontal="center" vertical="center"/>
      <protection locked="0"/>
    </xf>
    <xf numFmtId="179" fontId="6" fillId="2" borderId="1" xfId="3" applyNumberFormat="1" applyFont="1" applyFill="1" applyBorder="1" applyAlignment="1" applyProtection="1">
      <alignment vertical="center"/>
      <protection locked="0"/>
    </xf>
    <xf numFmtId="179" fontId="10" fillId="0" borderId="4" xfId="0" applyNumberFormat="1" applyFont="1" applyBorder="1" applyProtection="1">
      <protection locked="0"/>
    </xf>
    <xf numFmtId="0" fontId="10" fillId="2" borderId="1" xfId="0" applyFont="1" applyFill="1" applyBorder="1" applyAlignment="1" applyProtection="1">
      <alignment horizontal="center" vertical="center"/>
      <protection locked="0"/>
    </xf>
    <xf numFmtId="179" fontId="22" fillId="2" borderId="5" xfId="0" applyNumberFormat="1" applyFont="1" applyFill="1" applyBorder="1" applyAlignment="1" applyProtection="1">
      <alignment vertical="center"/>
      <protection locked="0"/>
    </xf>
    <xf numFmtId="177" fontId="22" fillId="2" borderId="6" xfId="0" applyNumberFormat="1" applyFont="1" applyFill="1" applyBorder="1" applyAlignment="1" applyProtection="1">
      <alignment vertical="center"/>
      <protection locked="0"/>
    </xf>
    <xf numFmtId="179" fontId="6" fillId="2" borderId="1" xfId="0" applyNumberFormat="1" applyFont="1" applyFill="1" applyBorder="1" applyAlignment="1" applyProtection="1">
      <alignment vertical="center"/>
      <protection locked="0"/>
    </xf>
    <xf numFmtId="179" fontId="6" fillId="2" borderId="18" xfId="0" applyNumberFormat="1" applyFont="1" applyFill="1" applyBorder="1" applyAlignment="1" applyProtection="1">
      <alignment vertical="center"/>
      <protection locked="0"/>
    </xf>
    <xf numFmtId="179" fontId="6" fillId="4" borderId="58" xfId="3" applyNumberFormat="1" applyFont="1" applyFill="1" applyBorder="1" applyAlignment="1" applyProtection="1">
      <alignment vertical="center"/>
      <protection locked="0"/>
    </xf>
    <xf numFmtId="179" fontId="6" fillId="2" borderId="58" xfId="3" applyNumberFormat="1" applyFont="1" applyFill="1" applyBorder="1" applyAlignment="1" applyProtection="1">
      <alignment vertical="center"/>
      <protection locked="0"/>
    </xf>
    <xf numFmtId="179" fontId="6" fillId="2" borderId="15" xfId="0" applyNumberFormat="1" applyFont="1" applyFill="1" applyBorder="1" applyAlignment="1" applyProtection="1">
      <alignment vertical="center"/>
      <protection locked="0"/>
    </xf>
    <xf numFmtId="179" fontId="6" fillId="2" borderId="2" xfId="0" applyNumberFormat="1" applyFont="1" applyFill="1" applyBorder="1" applyAlignment="1" applyProtection="1">
      <alignment horizontal="center" vertical="center"/>
      <protection locked="0"/>
    </xf>
    <xf numFmtId="179" fontId="6" fillId="2" borderId="1" xfId="0" applyNumberFormat="1" applyFont="1" applyFill="1" applyBorder="1" applyAlignment="1" applyProtection="1">
      <alignment horizontal="right"/>
      <protection locked="0"/>
    </xf>
    <xf numFmtId="179" fontId="22" fillId="0" borderId="0" xfId="0" applyNumberFormat="1" applyFont="1" applyAlignment="1" applyProtection="1">
      <alignment horizontal="left" vertical="center"/>
      <protection locked="0"/>
    </xf>
    <xf numFmtId="0" fontId="10" fillId="0" borderId="0" xfId="0" applyFont="1" applyAlignment="1" applyProtection="1">
      <alignment horizontal="left" vertical="center"/>
      <protection locked="0"/>
    </xf>
    <xf numFmtId="179" fontId="22" fillId="0" borderId="0" xfId="0" applyNumberFormat="1" applyFont="1" applyBorder="1" applyAlignment="1" applyProtection="1">
      <alignment horizontal="left" vertical="center"/>
      <protection locked="0"/>
    </xf>
    <xf numFmtId="181" fontId="22" fillId="0" borderId="0" xfId="0" applyNumberFormat="1" applyFont="1" applyAlignment="1" applyProtection="1">
      <alignment horizontal="right" vertical="center"/>
      <protection hidden="1"/>
    </xf>
    <xf numFmtId="0" fontId="9" fillId="0" borderId="0" xfId="0" applyFont="1" applyAlignment="1" applyProtection="1">
      <alignment horizontal="center"/>
      <protection locked="0"/>
    </xf>
    <xf numFmtId="0" fontId="9" fillId="11" borderId="1" xfId="0" applyFont="1" applyFill="1" applyBorder="1" applyProtection="1">
      <protection locked="0"/>
    </xf>
    <xf numFmtId="0" fontId="9" fillId="14" borderId="1" xfId="0" applyFont="1" applyFill="1" applyBorder="1" applyAlignment="1" applyProtection="1">
      <alignment horizontal="center"/>
      <protection locked="0"/>
    </xf>
    <xf numFmtId="0" fontId="9" fillId="14" borderId="1" xfId="0" applyFont="1" applyFill="1" applyBorder="1" applyProtection="1">
      <protection locked="0"/>
    </xf>
    <xf numFmtId="0" fontId="9" fillId="14" borderId="1" xfId="0" applyFont="1" applyFill="1" applyBorder="1" applyAlignment="1" applyProtection="1">
      <protection locked="0"/>
    </xf>
    <xf numFmtId="0" fontId="9" fillId="0" borderId="24" xfId="0" applyFont="1" applyBorder="1" applyAlignment="1" applyProtection="1">
      <alignment horizontal="center"/>
      <protection locked="0"/>
    </xf>
    <xf numFmtId="0" fontId="0" fillId="0" borderId="24" xfId="0" applyBorder="1" applyProtection="1">
      <protection locked="0"/>
    </xf>
    <xf numFmtId="0" fontId="9" fillId="0" borderId="30" xfId="0" applyFont="1" applyBorder="1" applyAlignment="1" applyProtection="1">
      <alignment horizontal="center"/>
      <protection locked="0"/>
    </xf>
    <xf numFmtId="0" fontId="0" fillId="0" borderId="30" xfId="0" applyBorder="1" applyProtection="1">
      <protection locked="0"/>
    </xf>
    <xf numFmtId="0" fontId="0" fillId="2" borderId="1" xfId="0" applyNumberFormat="1" applyFill="1" applyBorder="1" applyAlignment="1" applyProtection="1">
      <alignment horizontal="center"/>
      <protection hidden="1"/>
    </xf>
    <xf numFmtId="179" fontId="6" fillId="2" borderId="1" xfId="3" applyNumberFormat="1" applyFont="1" applyFill="1" applyBorder="1" applyAlignment="1" applyProtection="1">
      <protection hidden="1"/>
    </xf>
    <xf numFmtId="179" fontId="6" fillId="2" borderId="0" xfId="3" applyNumberFormat="1" applyFont="1" applyFill="1" applyBorder="1" applyAlignment="1" applyProtection="1">
      <protection locked="0"/>
    </xf>
    <xf numFmtId="179" fontId="4" fillId="2" borderId="0" xfId="3" applyNumberFormat="1" applyFont="1" applyFill="1" applyBorder="1" applyAlignment="1" applyProtection="1">
      <protection locked="0"/>
    </xf>
    <xf numFmtId="0" fontId="0" fillId="0" borderId="0" xfId="0" applyAlignment="1" applyProtection="1">
      <protection locked="0"/>
    </xf>
    <xf numFmtId="0" fontId="56" fillId="0" borderId="0" xfId="0" applyFont="1" applyAlignment="1" applyProtection="1">
      <protection locked="0"/>
    </xf>
    <xf numFmtId="0" fontId="10" fillId="2" borderId="0" xfId="0" applyFont="1" applyFill="1" applyProtection="1">
      <protection locked="0"/>
    </xf>
    <xf numFmtId="0" fontId="11" fillId="2" borderId="0" xfId="0" applyFont="1" applyFill="1" applyProtection="1">
      <protection locked="0"/>
    </xf>
    <xf numFmtId="193" fontId="11" fillId="4" borderId="4" xfId="0" applyNumberFormat="1" applyFont="1" applyFill="1" applyBorder="1" applyAlignment="1" applyProtection="1">
      <alignment horizontal="right"/>
      <protection locked="0"/>
    </xf>
    <xf numFmtId="0" fontId="11" fillId="2" borderId="1" xfId="0" applyFont="1" applyFill="1" applyBorder="1" applyAlignment="1" applyProtection="1">
      <alignment horizontal="center"/>
      <protection locked="0"/>
    </xf>
    <xf numFmtId="176" fontId="6" fillId="2" borderId="1" xfId="0" applyNumberFormat="1" applyFont="1" applyFill="1" applyBorder="1" applyProtection="1">
      <protection hidden="1"/>
    </xf>
    <xf numFmtId="38" fontId="0" fillId="2" borderId="59" xfId="3" applyNumberFormat="1" applyFont="1" applyFill="1" applyBorder="1" applyProtection="1">
      <protection locked="0"/>
    </xf>
    <xf numFmtId="0" fontId="0" fillId="2" borderId="57" xfId="0" applyFill="1" applyBorder="1" applyAlignment="1" applyProtection="1">
      <alignment horizontal="center"/>
      <protection locked="0"/>
    </xf>
    <xf numFmtId="0" fontId="10" fillId="4" borderId="1" xfId="0" applyNumberFormat="1" applyFont="1" applyFill="1" applyBorder="1" applyProtection="1">
      <protection locked="0"/>
    </xf>
    <xf numFmtId="0" fontId="0" fillId="0" borderId="0" xfId="0" applyAlignment="1" applyProtection="1">
      <alignment horizontal="left"/>
      <protection locked="0"/>
    </xf>
    <xf numFmtId="193" fontId="11" fillId="7" borderId="4" xfId="0" applyNumberFormat="1" applyFont="1" applyFill="1" applyBorder="1" applyAlignment="1" applyProtection="1">
      <alignment horizontal="center"/>
      <protection locked="0"/>
    </xf>
    <xf numFmtId="0" fontId="76" fillId="0" borderId="0" xfId="0" applyFont="1" applyProtection="1">
      <protection locked="0"/>
    </xf>
    <xf numFmtId="0" fontId="69" fillId="0" borderId="1" xfId="0" applyFont="1" applyBorder="1" applyAlignment="1" applyProtection="1">
      <alignment horizontal="center"/>
      <protection locked="0"/>
    </xf>
    <xf numFmtId="0" fontId="77" fillId="0" borderId="1" xfId="0" applyFont="1" applyBorder="1" applyProtection="1">
      <protection locked="0"/>
    </xf>
    <xf numFmtId="0" fontId="22" fillId="0" borderId="1" xfId="0" applyFont="1" applyBorder="1" applyProtection="1">
      <protection locked="0"/>
    </xf>
    <xf numFmtId="0" fontId="22" fillId="0" borderId="1" xfId="0" applyFont="1" applyFill="1" applyBorder="1" applyProtection="1">
      <protection locked="0"/>
    </xf>
    <xf numFmtId="0" fontId="77" fillId="0" borderId="1" xfId="0" applyFont="1" applyBorder="1" applyAlignment="1" applyProtection="1">
      <alignment horizontal="center"/>
      <protection locked="0"/>
    </xf>
    <xf numFmtId="3" fontId="22" fillId="0" borderId="1" xfId="0" applyNumberFormat="1" applyFont="1" applyBorder="1" applyProtection="1">
      <protection locked="0"/>
    </xf>
    <xf numFmtId="3" fontId="22" fillId="2" borderId="1" xfId="0" applyNumberFormat="1" applyFont="1" applyFill="1" applyBorder="1" applyProtection="1">
      <protection locked="0"/>
    </xf>
    <xf numFmtId="186" fontId="0" fillId="0" borderId="0" xfId="0" applyNumberFormat="1" applyAlignment="1" applyProtection="1">
      <alignment horizontal="center"/>
      <protection locked="0"/>
    </xf>
    <xf numFmtId="0" fontId="20" fillId="15" borderId="0" xfId="0" applyFont="1" applyFill="1" applyAlignment="1" applyProtection="1">
      <alignment vertical="center"/>
      <protection locked="0"/>
    </xf>
    <xf numFmtId="0" fontId="78" fillId="15" borderId="0" xfId="0" applyFont="1" applyFill="1" applyAlignment="1" applyProtection="1">
      <alignment vertical="center"/>
      <protection locked="0"/>
    </xf>
    <xf numFmtId="0" fontId="79" fillId="15" borderId="0" xfId="0" applyFont="1" applyFill="1" applyAlignment="1" applyProtection="1">
      <alignment vertical="center"/>
      <protection locked="0"/>
    </xf>
    <xf numFmtId="0" fontId="0" fillId="15" borderId="0" xfId="0" applyFill="1" applyAlignment="1" applyProtection="1">
      <alignment vertical="center"/>
      <protection locked="0"/>
    </xf>
    <xf numFmtId="192" fontId="0" fillId="0" borderId="0" xfId="0" applyNumberFormat="1" applyBorder="1" applyAlignment="1" applyProtection="1">
      <alignment horizontal="center"/>
      <protection locked="0"/>
    </xf>
    <xf numFmtId="179" fontId="0" fillId="5" borderId="4" xfId="0" applyNumberFormat="1" applyFill="1" applyBorder="1" applyAlignment="1" applyProtection="1">
      <alignment horizontal="center"/>
      <protection hidden="1"/>
    </xf>
    <xf numFmtId="192" fontId="0" fillId="2" borderId="1" xfId="0" applyNumberFormat="1" applyFill="1" applyBorder="1" applyAlignment="1" applyProtection="1">
      <alignment horizontal="center"/>
      <protection hidden="1"/>
    </xf>
    <xf numFmtId="179" fontId="0" fillId="4" borderId="1" xfId="0" applyNumberFormat="1" applyFill="1" applyBorder="1" applyAlignment="1" applyProtection="1">
      <alignment horizontal="center"/>
      <protection hidden="1"/>
    </xf>
    <xf numFmtId="179" fontId="0" fillId="5" borderId="1" xfId="0" applyNumberFormat="1" applyFill="1" applyBorder="1" applyAlignment="1" applyProtection="1">
      <alignment horizontal="center"/>
      <protection hidden="1"/>
    </xf>
    <xf numFmtId="192" fontId="80" fillId="0" borderId="1" xfId="0" applyNumberFormat="1" applyFont="1" applyBorder="1" applyAlignment="1" applyProtection="1">
      <alignment horizontal="center"/>
      <protection hidden="1"/>
    </xf>
    <xf numFmtId="0" fontId="49" fillId="2" borderId="60" xfId="0" applyFont="1" applyFill="1" applyBorder="1" applyProtection="1">
      <protection locked="0"/>
    </xf>
    <xf numFmtId="38" fontId="0" fillId="0" borderId="3" xfId="3" applyFont="1" applyBorder="1" applyAlignment="1" applyProtection="1">
      <alignment horizontal="center" vertical="center"/>
      <protection locked="0"/>
    </xf>
    <xf numFmtId="38" fontId="0" fillId="0" borderId="0" xfId="3" applyFont="1" applyAlignment="1" applyProtection="1">
      <alignment vertical="center"/>
      <protection locked="0"/>
    </xf>
    <xf numFmtId="38" fontId="9" fillId="0" borderId="0" xfId="3" applyFont="1" applyAlignment="1" applyProtection="1">
      <alignment vertical="center"/>
      <protection locked="0"/>
    </xf>
    <xf numFmtId="38" fontId="0" fillId="0" borderId="53" xfId="3" applyFont="1" applyBorder="1" applyAlignment="1" applyProtection="1">
      <alignment horizontal="center" vertical="center"/>
      <protection locked="0"/>
    </xf>
    <xf numFmtId="38" fontId="11" fillId="0" borderId="1" xfId="3" applyFont="1" applyBorder="1" applyAlignment="1" applyProtection="1">
      <alignment horizontal="center" vertical="center"/>
      <protection locked="0"/>
    </xf>
    <xf numFmtId="38" fontId="11" fillId="0" borderId="4" xfId="3" applyFont="1" applyBorder="1" applyAlignment="1" applyProtection="1">
      <alignment horizontal="center" vertical="center"/>
      <protection locked="0"/>
    </xf>
    <xf numFmtId="0" fontId="0" fillId="0" borderId="57" xfId="3" applyNumberFormat="1" applyFont="1" applyBorder="1" applyAlignment="1" applyProtection="1">
      <alignment vertical="center"/>
      <protection locked="0"/>
    </xf>
    <xf numFmtId="186" fontId="0" fillId="0" borderId="1" xfId="3" applyNumberFormat="1" applyFont="1" applyBorder="1" applyAlignment="1" applyProtection="1">
      <alignment vertical="center"/>
      <protection locked="0"/>
    </xf>
    <xf numFmtId="0" fontId="73" fillId="0" borderId="0" xfId="0" applyFont="1" applyProtection="1">
      <protection locked="0"/>
    </xf>
    <xf numFmtId="0" fontId="0" fillId="0" borderId="0" xfId="0" applyAlignment="1" applyProtection="1">
      <alignment horizontal="left" indent="1"/>
      <protection locked="0"/>
    </xf>
    <xf numFmtId="0" fontId="0" fillId="0" borderId="61" xfId="0" applyBorder="1" applyAlignment="1" applyProtection="1">
      <alignment wrapText="1"/>
      <protection locked="0"/>
    </xf>
    <xf numFmtId="0" fontId="0" fillId="0" borderId="62" xfId="0" applyBorder="1" applyAlignment="1" applyProtection="1">
      <alignment wrapText="1"/>
      <protection locked="0"/>
    </xf>
    <xf numFmtId="0" fontId="0" fillId="0" borderId="63" xfId="0" applyBorder="1" applyAlignment="1" applyProtection="1">
      <alignment wrapText="1"/>
      <protection locked="0"/>
    </xf>
    <xf numFmtId="0" fontId="0" fillId="0" borderId="64" xfId="0" applyBorder="1" applyAlignment="1" applyProtection="1">
      <alignment wrapText="1"/>
      <protection locked="0"/>
    </xf>
    <xf numFmtId="0" fontId="0" fillId="0" borderId="0" xfId="0" applyAlignment="1" applyProtection="1">
      <alignment horizontal="center" vertical="center"/>
      <protection locked="0"/>
    </xf>
    <xf numFmtId="0" fontId="74" fillId="16" borderId="1" xfId="2" applyFont="1" applyFill="1" applyBorder="1" applyAlignment="1" applyProtection="1">
      <alignment horizontal="center" vertical="center"/>
      <protection locked="0"/>
    </xf>
    <xf numFmtId="0" fontId="75" fillId="12" borderId="1" xfId="2" applyFont="1" applyFill="1" applyBorder="1" applyAlignment="1" applyProtection="1">
      <alignment horizontal="center" vertical="center"/>
      <protection locked="0"/>
    </xf>
    <xf numFmtId="0" fontId="13" fillId="9" borderId="1" xfId="2" applyFill="1" applyBorder="1" applyAlignment="1" applyProtection="1">
      <alignment horizontal="center" vertical="center"/>
      <protection locked="0"/>
    </xf>
    <xf numFmtId="38" fontId="0" fillId="6" borderId="1" xfId="3" applyFont="1" applyFill="1" applyBorder="1" applyAlignment="1" applyProtection="1">
      <alignment vertical="center"/>
      <protection hidden="1"/>
    </xf>
    <xf numFmtId="3" fontId="22" fillId="0" borderId="1" xfId="0" applyNumberFormat="1" applyFont="1" applyBorder="1" applyProtection="1">
      <protection hidden="1"/>
    </xf>
    <xf numFmtId="3" fontId="22" fillId="2" borderId="1" xfId="0" applyNumberFormat="1" applyFont="1" applyFill="1" applyBorder="1" applyProtection="1">
      <protection hidden="1"/>
    </xf>
    <xf numFmtId="0" fontId="77" fillId="0" borderId="1" xfId="0" applyFont="1" applyBorder="1" applyAlignment="1" applyProtection="1">
      <alignment horizontal="center"/>
      <protection hidden="1"/>
    </xf>
    <xf numFmtId="0" fontId="11" fillId="5" borderId="24" xfId="0" applyFont="1" applyFill="1" applyBorder="1" applyAlignment="1" applyProtection="1">
      <alignment horizontal="center"/>
      <protection locked="0"/>
    </xf>
    <xf numFmtId="0" fontId="11" fillId="0" borderId="24" xfId="0" applyFont="1" applyBorder="1" applyAlignment="1" applyProtection="1">
      <alignment horizontal="center"/>
      <protection locked="0"/>
    </xf>
    <xf numFmtId="0" fontId="11" fillId="2" borderId="24" xfId="0" applyFont="1" applyFill="1" applyBorder="1" applyProtection="1">
      <protection locked="0"/>
    </xf>
    <xf numFmtId="0" fontId="9" fillId="12" borderId="24" xfId="0" applyFont="1" applyFill="1" applyBorder="1" applyAlignment="1" applyProtection="1">
      <alignment horizontal="center"/>
      <protection locked="0"/>
    </xf>
    <xf numFmtId="0" fontId="81" fillId="2" borderId="14" xfId="0" applyNumberFormat="1" applyFont="1" applyFill="1" applyBorder="1" applyAlignment="1" applyProtection="1">
      <alignment horizontal="center"/>
      <protection locked="0"/>
    </xf>
    <xf numFmtId="0" fontId="81" fillId="2" borderId="0" xfId="0" applyNumberFormat="1" applyFont="1" applyFill="1" applyBorder="1" applyAlignment="1" applyProtection="1">
      <alignment horizontal="center"/>
      <protection locked="0"/>
    </xf>
    <xf numFmtId="0" fontId="81" fillId="2" borderId="65" xfId="0" applyNumberFormat="1" applyFont="1" applyFill="1" applyBorder="1" applyAlignment="1" applyProtection="1">
      <alignment horizontal="center"/>
      <protection locked="0"/>
    </xf>
    <xf numFmtId="0" fontId="44" fillId="2" borderId="0" xfId="0" applyNumberFormat="1" applyFont="1" applyFill="1" applyBorder="1" applyAlignment="1" applyProtection="1">
      <alignment horizontal="center"/>
      <protection locked="0"/>
    </xf>
    <xf numFmtId="196" fontId="11" fillId="4" borderId="1" xfId="0" applyNumberFormat="1" applyFont="1" applyFill="1" applyBorder="1" applyProtection="1">
      <protection locked="0"/>
    </xf>
    <xf numFmtId="0" fontId="11" fillId="8" borderId="24" xfId="0" applyFont="1" applyFill="1" applyBorder="1" applyAlignment="1" applyProtection="1">
      <alignment horizontal="center"/>
      <protection locked="0"/>
    </xf>
    <xf numFmtId="197" fontId="0" fillId="2" borderId="0" xfId="0" applyNumberFormat="1" applyFill="1" applyProtection="1">
      <protection locked="0"/>
    </xf>
    <xf numFmtId="0" fontId="62" fillId="0" borderId="0" xfId="0" applyFont="1" applyBorder="1" applyAlignment="1" applyProtection="1">
      <alignment horizontal="center"/>
      <protection locked="0"/>
    </xf>
    <xf numFmtId="0" fontId="49" fillId="2" borderId="0" xfId="0" applyFont="1" applyFill="1" applyBorder="1" applyProtection="1">
      <protection locked="0"/>
    </xf>
    <xf numFmtId="0" fontId="49" fillId="2" borderId="0" xfId="0" applyFont="1" applyFill="1" applyBorder="1" applyAlignment="1" applyProtection="1">
      <alignment horizontal="center"/>
      <protection locked="0"/>
    </xf>
    <xf numFmtId="0" fontId="0" fillId="4" borderId="1" xfId="0" applyFill="1" applyBorder="1" applyProtection="1">
      <protection locked="0"/>
    </xf>
    <xf numFmtId="0" fontId="71" fillId="4" borderId="3" xfId="0" applyNumberFormat="1" applyFont="1" applyFill="1" applyBorder="1" applyAlignment="1" applyProtection="1">
      <protection locked="0"/>
    </xf>
    <xf numFmtId="0" fontId="49" fillId="0" borderId="0" xfId="0" applyFont="1" applyAlignment="1" applyProtection="1">
      <alignment horizontal="right"/>
      <protection locked="0"/>
    </xf>
    <xf numFmtId="192" fontId="0" fillId="17" borderId="4" xfId="0" applyNumberFormat="1" applyFill="1" applyBorder="1" applyProtection="1">
      <protection locked="0"/>
    </xf>
    <xf numFmtId="192" fontId="0" fillId="17" borderId="4" xfId="0" applyNumberFormat="1" applyFill="1" applyBorder="1" applyProtection="1">
      <protection hidden="1"/>
    </xf>
    <xf numFmtId="193" fontId="11" fillId="4" borderId="1" xfId="0" applyNumberFormat="1" applyFont="1" applyFill="1" applyBorder="1" applyAlignment="1" applyProtection="1">
      <alignment horizontal="right"/>
      <protection locked="0"/>
    </xf>
    <xf numFmtId="192" fontId="0" fillId="4" borderId="1" xfId="0" applyNumberFormat="1" applyFill="1" applyBorder="1" applyProtection="1">
      <protection locked="0"/>
    </xf>
    <xf numFmtId="192" fontId="10" fillId="4" borderId="1" xfId="0" applyNumberFormat="1" applyFont="1" applyFill="1" applyBorder="1" applyAlignment="1" applyProtection="1">
      <alignment horizontal="center"/>
      <protection locked="0"/>
    </xf>
    <xf numFmtId="179" fontId="12" fillId="2" borderId="5" xfId="0" applyNumberFormat="1" applyFont="1" applyFill="1" applyBorder="1" applyAlignment="1" applyProtection="1">
      <alignment vertical="center"/>
      <protection locked="0"/>
    </xf>
    <xf numFmtId="179" fontId="43" fillId="2" borderId="2" xfId="0" applyNumberFormat="1" applyFont="1" applyFill="1" applyBorder="1" applyAlignment="1" applyProtection="1">
      <alignment vertical="center"/>
      <protection locked="0"/>
    </xf>
    <xf numFmtId="0" fontId="82" fillId="4" borderId="1" xfId="0" applyNumberFormat="1" applyFont="1" applyFill="1" applyBorder="1" applyAlignment="1" applyProtection="1">
      <protection locked="0"/>
    </xf>
    <xf numFmtId="0" fontId="11" fillId="0" borderId="14" xfId="0" applyFont="1" applyBorder="1" applyProtection="1">
      <protection locked="0"/>
    </xf>
    <xf numFmtId="0" fontId="1" fillId="7" borderId="1" xfId="0" applyFont="1" applyFill="1" applyBorder="1" applyAlignment="1" applyProtection="1">
      <alignment horizontal="center"/>
      <protection locked="0"/>
    </xf>
    <xf numFmtId="0" fontId="1" fillId="7" borderId="53" xfId="0" applyFont="1" applyFill="1" applyBorder="1" applyAlignment="1" applyProtection="1">
      <alignment horizontal="center"/>
      <protection locked="0"/>
    </xf>
    <xf numFmtId="193" fontId="1" fillId="7" borderId="3" xfId="0" applyNumberFormat="1" applyFont="1" applyFill="1" applyBorder="1" applyAlignment="1" applyProtection="1">
      <alignment horizontal="center"/>
      <protection locked="0"/>
    </xf>
    <xf numFmtId="0" fontId="7" fillId="7" borderId="1" xfId="0" applyFont="1" applyFill="1" applyBorder="1" applyProtection="1">
      <protection locked="0"/>
    </xf>
    <xf numFmtId="0" fontId="6" fillId="2" borderId="1" xfId="0" applyFont="1" applyFill="1" applyBorder="1" applyAlignment="1" applyProtection="1">
      <alignment horizontal="center" vertical="center"/>
      <protection locked="0"/>
    </xf>
    <xf numFmtId="0" fontId="6" fillId="7" borderId="1" xfId="0" applyNumberFormat="1" applyFont="1" applyFill="1" applyBorder="1" applyAlignment="1" applyProtection="1">
      <alignment horizontal="center" vertical="center"/>
      <protection locked="0"/>
    </xf>
    <xf numFmtId="193" fontId="6" fillId="17" borderId="14" xfId="0" applyNumberFormat="1" applyFont="1" applyFill="1" applyBorder="1" applyAlignment="1" applyProtection="1">
      <alignment horizontal="right" vertical="center"/>
      <protection locked="0"/>
    </xf>
    <xf numFmtId="0" fontId="6" fillId="2" borderId="1" xfId="0" applyNumberFormat="1" applyFont="1" applyFill="1" applyBorder="1" applyAlignment="1" applyProtection="1">
      <alignment horizontal="center" vertical="center"/>
      <protection locked="0"/>
    </xf>
    <xf numFmtId="0" fontId="6" fillId="13" borderId="66" xfId="0" applyFont="1" applyFill="1" applyBorder="1" applyAlignment="1" applyProtection="1">
      <alignment horizontal="center" vertical="center"/>
      <protection locked="0"/>
    </xf>
    <xf numFmtId="0" fontId="6" fillId="8" borderId="67" xfId="0" applyFont="1" applyFill="1" applyBorder="1" applyAlignment="1" applyProtection="1">
      <alignment horizontal="center" vertical="center"/>
      <protection locked="0"/>
    </xf>
    <xf numFmtId="0" fontId="11" fillId="0" borderId="0" xfId="0" applyFont="1" applyBorder="1" applyProtection="1">
      <protection locked="0"/>
    </xf>
    <xf numFmtId="38" fontId="0" fillId="0" borderId="0" xfId="3" applyFont="1" applyBorder="1" applyAlignment="1" applyProtection="1">
      <alignment vertical="center"/>
      <protection locked="0"/>
    </xf>
    <xf numFmtId="0" fontId="6" fillId="0" borderId="1" xfId="0" applyFont="1" applyBorder="1" applyAlignment="1" applyProtection="1">
      <alignment horizontal="center" vertical="center"/>
      <protection locked="0"/>
    </xf>
    <xf numFmtId="0" fontId="6" fillId="4" borderId="1" xfId="0" applyFont="1" applyFill="1" applyBorder="1" applyAlignment="1" applyProtection="1">
      <alignment horizontal="center" vertical="center"/>
      <protection locked="0"/>
    </xf>
    <xf numFmtId="0" fontId="6" fillId="13" borderId="68" xfId="0" applyFont="1" applyFill="1" applyBorder="1" applyAlignment="1" applyProtection="1">
      <alignment horizontal="center" vertical="center"/>
      <protection locked="0"/>
    </xf>
    <xf numFmtId="0" fontId="13" fillId="0" borderId="0" xfId="2" applyAlignment="1" applyProtection="1">
      <protection locked="0"/>
    </xf>
    <xf numFmtId="0" fontId="56" fillId="2" borderId="53" xfId="0" applyNumberFormat="1" applyFont="1" applyFill="1" applyBorder="1" applyAlignment="1" applyProtection="1">
      <alignment horizontal="right" vertical="center"/>
      <protection locked="0"/>
    </xf>
    <xf numFmtId="0" fontId="56" fillId="2" borderId="69" xfId="0" applyNumberFormat="1" applyFont="1" applyFill="1" applyBorder="1" applyAlignment="1" applyProtection="1">
      <alignment horizontal="right" vertical="center"/>
      <protection locked="0"/>
    </xf>
    <xf numFmtId="187" fontId="6" fillId="5" borderId="3" xfId="0" applyNumberFormat="1" applyFont="1" applyFill="1" applyBorder="1" applyAlignment="1" applyProtection="1">
      <alignment horizontal="center" vertical="center"/>
      <protection locked="0"/>
    </xf>
    <xf numFmtId="187" fontId="0" fillId="5" borderId="3" xfId="3" applyNumberFormat="1" applyFont="1" applyFill="1" applyBorder="1" applyProtection="1">
      <protection locked="0"/>
    </xf>
    <xf numFmtId="176" fontId="30" fillId="6" borderId="0" xfId="0" applyNumberFormat="1" applyFont="1" applyFill="1" applyBorder="1" applyAlignment="1" applyProtection="1">
      <alignment horizontal="center" vertical="center"/>
      <protection locked="0"/>
    </xf>
    <xf numFmtId="176" fontId="6" fillId="7" borderId="14" xfId="0" applyNumberFormat="1" applyFont="1" applyFill="1" applyBorder="1" applyAlignment="1" applyProtection="1">
      <alignment horizontal="center"/>
      <protection locked="0"/>
    </xf>
    <xf numFmtId="176" fontId="0" fillId="0" borderId="36" xfId="0" applyNumberFormat="1" applyBorder="1" applyProtection="1">
      <protection locked="0"/>
    </xf>
    <xf numFmtId="195" fontId="0" fillId="2" borderId="1" xfId="0" applyNumberFormat="1" applyFill="1" applyBorder="1" applyProtection="1">
      <protection locked="0"/>
    </xf>
    <xf numFmtId="177" fontId="0" fillId="2" borderId="1" xfId="0" applyNumberFormat="1" applyFill="1" applyBorder="1" applyProtection="1">
      <protection hidden="1"/>
    </xf>
    <xf numFmtId="5" fontId="60" fillId="2" borderId="0" xfId="0" applyNumberFormat="1" applyFont="1" applyFill="1" applyBorder="1" applyProtection="1">
      <protection locked="0"/>
    </xf>
    <xf numFmtId="5" fontId="9" fillId="2" borderId="0" xfId="0" applyNumberFormat="1" applyFont="1" applyFill="1" applyBorder="1" applyProtection="1">
      <protection locked="0"/>
    </xf>
    <xf numFmtId="176" fontId="7" fillId="7" borderId="14" xfId="0" applyNumberFormat="1" applyFont="1" applyFill="1" applyBorder="1" applyAlignment="1" applyProtection="1">
      <alignment horizontal="center"/>
      <protection locked="0"/>
    </xf>
    <xf numFmtId="185" fontId="0" fillId="4" borderId="4" xfId="0" applyNumberFormat="1" applyFill="1" applyBorder="1" applyProtection="1">
      <protection hidden="1"/>
    </xf>
    <xf numFmtId="199" fontId="0" fillId="0" borderId="70" xfId="0" applyNumberFormat="1" applyBorder="1" applyProtection="1">
      <protection hidden="1"/>
    </xf>
    <xf numFmtId="195" fontId="0" fillId="7" borderId="1" xfId="0" applyNumberFormat="1" applyFill="1" applyBorder="1" applyProtection="1">
      <protection locked="0"/>
    </xf>
    <xf numFmtId="176" fontId="0" fillId="7" borderId="4" xfId="0" applyNumberFormat="1" applyFill="1" applyBorder="1" applyProtection="1">
      <protection locked="0"/>
    </xf>
    <xf numFmtId="38" fontId="0" fillId="6" borderId="53" xfId="3" applyFont="1" applyFill="1" applyBorder="1" applyAlignment="1" applyProtection="1">
      <alignment vertical="center"/>
      <protection hidden="1"/>
    </xf>
    <xf numFmtId="0" fontId="16" fillId="0" borderId="13" xfId="0" applyFont="1" applyBorder="1" applyProtection="1">
      <protection locked="0"/>
    </xf>
    <xf numFmtId="0" fontId="0" fillId="0" borderId="13" xfId="0" applyBorder="1" applyAlignment="1" applyProtection="1">
      <alignment vertical="center"/>
      <protection locked="0"/>
    </xf>
    <xf numFmtId="179" fontId="6" fillId="7" borderId="58" xfId="3" applyNumberFormat="1" applyFont="1" applyFill="1" applyBorder="1" applyAlignment="1" applyProtection="1">
      <alignment vertical="center"/>
      <protection hidden="1"/>
    </xf>
    <xf numFmtId="0" fontId="6" fillId="5" borderId="71" xfId="0" applyFont="1" applyFill="1" applyBorder="1" applyAlignment="1" applyProtection="1">
      <alignment horizontal="center" vertical="center"/>
      <protection locked="0"/>
    </xf>
    <xf numFmtId="0" fontId="6" fillId="7" borderId="1" xfId="0" applyNumberFormat="1" applyFont="1" applyFill="1" applyBorder="1" applyAlignment="1" applyProtection="1">
      <alignment horizontal="right" vertical="center"/>
      <protection locked="0"/>
    </xf>
    <xf numFmtId="0" fontId="6" fillId="7" borderId="30" xfId="0" applyNumberFormat="1" applyFont="1" applyFill="1" applyBorder="1" applyAlignment="1" applyProtection="1">
      <alignment horizontal="right" vertical="center"/>
      <protection locked="0"/>
    </xf>
    <xf numFmtId="187" fontId="6" fillId="5" borderId="44" xfId="0" applyNumberFormat="1" applyFont="1" applyFill="1" applyBorder="1" applyAlignment="1" applyProtection="1">
      <alignment horizontal="center" vertical="center"/>
      <protection locked="0"/>
    </xf>
    <xf numFmtId="0" fontId="6" fillId="13" borderId="1" xfId="0" applyFont="1" applyFill="1" applyBorder="1" applyAlignment="1" applyProtection="1">
      <alignment horizontal="center" vertical="center"/>
      <protection locked="0"/>
    </xf>
    <xf numFmtId="0" fontId="4" fillId="6" borderId="3" xfId="0" applyFont="1" applyFill="1" applyBorder="1" applyAlignment="1" applyProtection="1">
      <alignment vertical="center"/>
      <protection locked="0"/>
    </xf>
    <xf numFmtId="176" fontId="0" fillId="15" borderId="0" xfId="0" applyNumberFormat="1" applyFill="1" applyProtection="1">
      <protection locked="0"/>
    </xf>
    <xf numFmtId="0" fontId="20" fillId="15" borderId="0" xfId="0" applyFont="1" applyFill="1" applyProtection="1">
      <protection locked="0"/>
    </xf>
    <xf numFmtId="0" fontId="0" fillId="15" borderId="0" xfId="0" applyFill="1" applyProtection="1">
      <protection locked="0"/>
    </xf>
    <xf numFmtId="0" fontId="44" fillId="9" borderId="72" xfId="0" applyNumberFormat="1" applyFont="1" applyFill="1" applyBorder="1" applyAlignment="1" applyProtection="1">
      <alignment horizontal="center"/>
      <protection locked="0"/>
    </xf>
    <xf numFmtId="0" fontId="44" fillId="9" borderId="73" xfId="0" applyNumberFormat="1" applyFont="1" applyFill="1" applyBorder="1" applyAlignment="1" applyProtection="1">
      <alignment horizontal="center"/>
      <protection locked="0"/>
    </xf>
    <xf numFmtId="38" fontId="0" fillId="6" borderId="4" xfId="3" applyFont="1" applyFill="1" applyBorder="1" applyAlignment="1" applyProtection="1">
      <alignment vertical="center"/>
      <protection hidden="1"/>
    </xf>
    <xf numFmtId="179" fontId="7" fillId="0" borderId="1" xfId="0" applyNumberFormat="1" applyFont="1" applyBorder="1" applyProtection="1">
      <protection locked="0"/>
    </xf>
    <xf numFmtId="179" fontId="7" fillId="0" borderId="1" xfId="0" applyNumberFormat="1" applyFont="1" applyBorder="1" applyAlignment="1" applyProtection="1">
      <alignment vertical="center"/>
      <protection locked="0"/>
    </xf>
    <xf numFmtId="179" fontId="7" fillId="0" borderId="1" xfId="0" applyNumberFormat="1" applyFont="1" applyBorder="1" applyAlignment="1" applyProtection="1">
      <alignment vertical="center"/>
      <protection hidden="1"/>
    </xf>
    <xf numFmtId="0" fontId="1" fillId="15" borderId="0" xfId="0" applyFont="1" applyFill="1" applyAlignment="1" applyProtection="1">
      <alignment vertical="center"/>
      <protection locked="0"/>
    </xf>
    <xf numFmtId="187" fontId="4" fillId="4" borderId="1" xfId="3" applyNumberFormat="1" applyFont="1" applyFill="1" applyBorder="1" applyAlignment="1" applyProtection="1">
      <alignment horizontal="center"/>
      <protection locked="0"/>
    </xf>
    <xf numFmtId="38" fontId="17" fillId="5" borderId="1" xfId="3" applyFont="1" applyFill="1" applyBorder="1" applyProtection="1">
      <protection locked="0"/>
    </xf>
    <xf numFmtId="0" fontId="17" fillId="0" borderId="1" xfId="0" applyFont="1" applyBorder="1" applyAlignment="1" applyProtection="1">
      <alignment horizontal="center"/>
      <protection locked="0"/>
    </xf>
    <xf numFmtId="0" fontId="6" fillId="2" borderId="3" xfId="0" applyNumberFormat="1" applyFont="1" applyFill="1" applyBorder="1" applyAlignment="1" applyProtection="1">
      <alignment vertical="top"/>
      <protection locked="0"/>
    </xf>
    <xf numFmtId="0" fontId="0" fillId="0" borderId="0" xfId="0" quotePrefix="1" applyAlignment="1" applyProtection="1">
      <alignment horizontal="right"/>
      <protection locked="0"/>
    </xf>
    <xf numFmtId="38" fontId="0" fillId="0" borderId="1" xfId="3" applyFont="1" applyBorder="1" applyAlignment="1" applyProtection="1">
      <alignment horizontal="center" vertical="center"/>
      <protection locked="0"/>
    </xf>
    <xf numFmtId="0" fontId="32" fillId="0" borderId="0" xfId="0" applyFont="1" applyAlignment="1" applyProtection="1">
      <alignment horizontal="center"/>
      <protection locked="0"/>
    </xf>
    <xf numFmtId="0" fontId="33" fillId="0" borderId="0" xfId="0" applyFont="1" applyProtection="1">
      <protection locked="0"/>
    </xf>
    <xf numFmtId="0" fontId="88" fillId="0" borderId="0" xfId="0" applyFont="1" applyProtection="1">
      <protection locked="0"/>
    </xf>
    <xf numFmtId="0" fontId="21" fillId="0" borderId="0" xfId="0" applyFont="1" applyProtection="1">
      <protection locked="0"/>
    </xf>
    <xf numFmtId="0" fontId="19" fillId="0" borderId="0" xfId="0" applyFont="1" applyProtection="1">
      <protection locked="0"/>
    </xf>
    <xf numFmtId="0" fontId="26" fillId="0" borderId="0" xfId="0" applyFont="1" applyProtection="1">
      <protection locked="0"/>
    </xf>
    <xf numFmtId="38" fontId="0" fillId="0" borderId="1" xfId="3" applyFont="1" applyBorder="1" applyAlignment="1" applyProtection="1">
      <alignment vertical="center"/>
      <protection locked="0"/>
    </xf>
    <xf numFmtId="38" fontId="0" fillId="4" borderId="1" xfId="3" applyFont="1" applyFill="1" applyBorder="1" applyAlignment="1" applyProtection="1">
      <alignment vertical="center"/>
      <protection locked="0"/>
    </xf>
    <xf numFmtId="38" fontId="0" fillId="4" borderId="30" xfId="3" applyFont="1" applyFill="1" applyBorder="1" applyAlignment="1" applyProtection="1">
      <alignment vertical="center"/>
      <protection locked="0"/>
    </xf>
    <xf numFmtId="38" fontId="0" fillId="12" borderId="4" xfId="3" applyFont="1" applyFill="1" applyBorder="1" applyAlignment="1" applyProtection="1">
      <alignment vertical="center"/>
      <protection locked="0"/>
    </xf>
    <xf numFmtId="0" fontId="50" fillId="16" borderId="0" xfId="0" applyFont="1" applyFill="1" applyAlignment="1" applyProtection="1">
      <protection locked="0"/>
    </xf>
    <xf numFmtId="0" fontId="8" fillId="16" borderId="0" xfId="0" applyFont="1" applyFill="1" applyProtection="1">
      <protection locked="0"/>
    </xf>
    <xf numFmtId="3" fontId="83" fillId="0" borderId="74" xfId="0" applyNumberFormat="1" applyFont="1" applyBorder="1" applyProtection="1">
      <protection locked="0"/>
    </xf>
    <xf numFmtId="3" fontId="83" fillId="0" borderId="13" xfId="0" applyNumberFormat="1" applyFont="1" applyBorder="1" applyProtection="1">
      <protection locked="0"/>
    </xf>
    <xf numFmtId="3" fontId="83" fillId="0" borderId="78" xfId="0" applyNumberFormat="1" applyFont="1" applyBorder="1" applyProtection="1">
      <protection locked="0"/>
    </xf>
    <xf numFmtId="0" fontId="4" fillId="0" borderId="0" xfId="0" applyFont="1" applyAlignment="1" applyProtection="1">
      <alignment horizontal="center"/>
      <protection locked="0"/>
    </xf>
    <xf numFmtId="0" fontId="87" fillId="2" borderId="0" xfId="0" applyFont="1" applyFill="1" applyProtection="1">
      <protection locked="0"/>
    </xf>
    <xf numFmtId="3" fontId="83" fillId="0" borderId="8" xfId="0" applyNumberFormat="1" applyFont="1" applyBorder="1" applyProtection="1">
      <protection locked="0"/>
    </xf>
    <xf numFmtId="3" fontId="83" fillId="0" borderId="81" xfId="0" applyNumberFormat="1" applyFont="1" applyBorder="1" applyProtection="1">
      <protection locked="0"/>
    </xf>
    <xf numFmtId="0" fontId="84" fillId="0" borderId="0" xfId="0" applyFont="1" applyProtection="1">
      <protection locked="0"/>
    </xf>
    <xf numFmtId="0" fontId="8" fillId="0" borderId="0" xfId="0" applyFont="1" applyAlignment="1" applyProtection="1">
      <alignment horizontal="center"/>
      <protection locked="0"/>
    </xf>
    <xf numFmtId="3" fontId="83" fillId="12" borderId="8" xfId="0" applyNumberFormat="1" applyFont="1" applyFill="1" applyBorder="1" applyProtection="1">
      <protection locked="0"/>
    </xf>
    <xf numFmtId="3" fontId="83" fillId="12" borderId="13" xfId="0" applyNumberFormat="1" applyFont="1" applyFill="1" applyBorder="1" applyProtection="1">
      <protection locked="0"/>
    </xf>
    <xf numFmtId="3" fontId="83" fillId="12" borderId="81" xfId="0" applyNumberFormat="1" applyFont="1" applyFill="1" applyBorder="1" applyProtection="1">
      <protection locked="0"/>
    </xf>
    <xf numFmtId="0" fontId="16" fillId="0" borderId="0" xfId="0" applyFont="1" applyAlignment="1" applyProtection="1">
      <alignment horizontal="center"/>
      <protection locked="0"/>
    </xf>
    <xf numFmtId="0" fontId="85" fillId="0" borderId="0" xfId="0" applyFont="1" applyProtection="1">
      <protection locked="0"/>
    </xf>
    <xf numFmtId="0" fontId="47" fillId="0" borderId="0" xfId="0" applyFont="1" applyProtection="1">
      <protection locked="0"/>
    </xf>
    <xf numFmtId="3" fontId="83" fillId="0" borderId="0" xfId="0" applyNumberFormat="1" applyFont="1" applyBorder="1" applyProtection="1">
      <protection locked="0"/>
    </xf>
    <xf numFmtId="3" fontId="83" fillId="12" borderId="0" xfId="0" applyNumberFormat="1" applyFont="1" applyFill="1" applyBorder="1" applyProtection="1">
      <protection locked="0"/>
    </xf>
    <xf numFmtId="0" fontId="4" fillId="2" borderId="0" xfId="0" applyFont="1" applyFill="1" applyProtection="1">
      <protection locked="0"/>
    </xf>
    <xf numFmtId="0" fontId="47" fillId="2" borderId="0" xfId="0" applyFont="1" applyFill="1" applyAlignment="1" applyProtection="1">
      <alignment vertical="center"/>
      <protection locked="0"/>
    </xf>
    <xf numFmtId="0" fontId="16" fillId="2" borderId="0" xfId="0" applyFont="1" applyFill="1" applyProtection="1">
      <protection locked="0"/>
    </xf>
    <xf numFmtId="0" fontId="36" fillId="2" borderId="0" xfId="0" applyFont="1" applyFill="1" applyAlignment="1" applyProtection="1">
      <alignment vertical="center"/>
      <protection locked="0"/>
    </xf>
    <xf numFmtId="177" fontId="35" fillId="0" borderId="0" xfId="0" applyNumberFormat="1" applyFont="1" applyBorder="1" applyAlignment="1" applyProtection="1">
      <alignment vertical="center"/>
      <protection locked="0"/>
    </xf>
    <xf numFmtId="3" fontId="83" fillId="0" borderId="79" xfId="0" applyNumberFormat="1" applyFont="1" applyBorder="1" applyProtection="1">
      <protection locked="0"/>
    </xf>
    <xf numFmtId="177" fontId="27" fillId="0" borderId="0" xfId="0" applyNumberFormat="1" applyFont="1" applyBorder="1" applyAlignment="1" applyProtection="1">
      <alignment vertical="center"/>
      <protection locked="0"/>
    </xf>
    <xf numFmtId="177" fontId="35" fillId="0" borderId="0" xfId="0" applyNumberFormat="1" applyFont="1" applyBorder="1" applyAlignment="1" applyProtection="1">
      <alignment horizontal="left" vertical="center"/>
      <protection locked="0"/>
    </xf>
    <xf numFmtId="3" fontId="83" fillId="12" borderId="79" xfId="0" applyNumberFormat="1" applyFont="1" applyFill="1" applyBorder="1" applyProtection="1">
      <protection locked="0"/>
    </xf>
    <xf numFmtId="177" fontId="27" fillId="0" borderId="0" xfId="0" applyNumberFormat="1" applyFont="1" applyBorder="1" applyAlignment="1" applyProtection="1">
      <alignment horizontal="left" vertical="center"/>
      <protection locked="0"/>
    </xf>
    <xf numFmtId="0" fontId="42" fillId="0" borderId="0" xfId="0" applyFont="1" applyAlignment="1" applyProtection="1">
      <alignment horizontal="center"/>
      <protection locked="0"/>
    </xf>
    <xf numFmtId="0" fontId="6" fillId="0" borderId="0" xfId="0" applyFont="1" applyProtection="1">
      <protection locked="0"/>
    </xf>
    <xf numFmtId="0" fontId="84" fillId="0" borderId="0" xfId="0" applyFont="1" applyAlignment="1" applyProtection="1">
      <alignment horizontal="center"/>
      <protection locked="0"/>
    </xf>
    <xf numFmtId="0" fontId="8" fillId="14" borderId="0" xfId="0" applyFont="1" applyFill="1" applyAlignment="1" applyProtection="1">
      <alignment horizontal="left"/>
      <protection locked="0"/>
    </xf>
    <xf numFmtId="0" fontId="7" fillId="14" borderId="0" xfId="0" applyFont="1" applyFill="1" applyProtection="1">
      <protection locked="0"/>
    </xf>
    <xf numFmtId="0" fontId="8" fillId="0" borderId="0" xfId="0" applyFont="1" applyAlignment="1" applyProtection="1">
      <alignment horizontal="right"/>
      <protection locked="0"/>
    </xf>
    <xf numFmtId="0" fontId="4" fillId="4" borderId="23" xfId="0" applyFont="1" applyFill="1" applyBorder="1" applyProtection="1">
      <protection locked="0"/>
    </xf>
    <xf numFmtId="0" fontId="7" fillId="4" borderId="36" xfId="0" applyFont="1" applyFill="1" applyBorder="1" applyProtection="1">
      <protection locked="0"/>
    </xf>
    <xf numFmtId="0" fontId="7" fillId="4" borderId="69" xfId="0" applyFont="1" applyFill="1" applyBorder="1" applyProtection="1">
      <protection locked="0"/>
    </xf>
    <xf numFmtId="0" fontId="4" fillId="4" borderId="82" xfId="0" applyFont="1" applyFill="1" applyBorder="1" applyProtection="1">
      <protection locked="0"/>
    </xf>
    <xf numFmtId="0" fontId="7" fillId="4" borderId="14" xfId="0" applyFont="1" applyFill="1" applyBorder="1" applyProtection="1">
      <protection locked="0"/>
    </xf>
    <xf numFmtId="0" fontId="4" fillId="4" borderId="14" xfId="0" applyFont="1" applyFill="1" applyBorder="1" applyProtection="1">
      <protection locked="0"/>
    </xf>
    <xf numFmtId="0" fontId="7" fillId="4" borderId="65" xfId="0" applyFont="1" applyFill="1" applyBorder="1" applyProtection="1">
      <protection locked="0"/>
    </xf>
    <xf numFmtId="0" fontId="19" fillId="9" borderId="23" xfId="0" applyFont="1" applyFill="1" applyBorder="1" applyProtection="1">
      <protection locked="0"/>
    </xf>
    <xf numFmtId="0" fontId="49" fillId="9" borderId="36" xfId="0" applyFont="1" applyFill="1" applyBorder="1" applyProtection="1">
      <protection locked="0"/>
    </xf>
    <xf numFmtId="0" fontId="4" fillId="9" borderId="36" xfId="0" applyFont="1" applyFill="1" applyBorder="1" applyProtection="1">
      <protection locked="0"/>
    </xf>
    <xf numFmtId="0" fontId="4" fillId="9" borderId="69" xfId="0" applyFont="1" applyFill="1" applyBorder="1" applyProtection="1">
      <protection locked="0"/>
    </xf>
    <xf numFmtId="0" fontId="4" fillId="9" borderId="82" xfId="0" applyFont="1" applyFill="1" applyBorder="1" applyProtection="1">
      <protection locked="0"/>
    </xf>
    <xf numFmtId="0" fontId="8" fillId="9" borderId="14" xfId="0" applyFont="1" applyFill="1" applyBorder="1" applyAlignment="1" applyProtection="1">
      <alignment vertical="center"/>
      <protection locked="0"/>
    </xf>
    <xf numFmtId="0" fontId="86" fillId="9" borderId="14" xfId="0" applyFont="1" applyFill="1" applyBorder="1" applyAlignment="1" applyProtection="1">
      <alignment vertical="center"/>
      <protection locked="0"/>
    </xf>
    <xf numFmtId="0" fontId="4" fillId="9" borderId="14" xfId="0" applyFont="1" applyFill="1" applyBorder="1" applyAlignment="1" applyProtection="1">
      <alignment vertical="center"/>
      <protection locked="0"/>
    </xf>
    <xf numFmtId="0" fontId="4" fillId="9" borderId="65" xfId="0" applyFont="1" applyFill="1" applyBorder="1" applyProtection="1">
      <protection locked="0"/>
    </xf>
    <xf numFmtId="0" fontId="8" fillId="12" borderId="0" xfId="0" applyFont="1" applyFill="1" applyProtection="1">
      <protection locked="0"/>
    </xf>
    <xf numFmtId="0" fontId="7" fillId="12" borderId="0" xfId="0" applyFont="1" applyFill="1" applyProtection="1">
      <protection locked="0"/>
    </xf>
    <xf numFmtId="0" fontId="37" fillId="0" borderId="0" xfId="0" applyFont="1" applyProtection="1">
      <protection locked="0"/>
    </xf>
    <xf numFmtId="0" fontId="39" fillId="0" borderId="0" xfId="2" applyFont="1" applyAlignment="1" applyProtection="1">
      <alignment horizontal="center"/>
      <protection locked="0"/>
    </xf>
    <xf numFmtId="0" fontId="9" fillId="3" borderId="0" xfId="0" applyFont="1" applyFill="1" applyProtection="1">
      <protection locked="0"/>
    </xf>
    <xf numFmtId="0" fontId="49" fillId="3" borderId="0" xfId="0" applyFont="1" applyFill="1" applyProtection="1">
      <protection locked="0"/>
    </xf>
    <xf numFmtId="0" fontId="1" fillId="0" borderId="0" xfId="0" applyFont="1" applyAlignment="1" applyProtection="1">
      <alignment horizontal="center"/>
      <protection locked="0"/>
    </xf>
    <xf numFmtId="3" fontId="83" fillId="0" borderId="83" xfId="0" applyNumberFormat="1" applyFont="1" applyBorder="1" applyProtection="1">
      <protection locked="0"/>
    </xf>
    <xf numFmtId="3" fontId="83" fillId="0" borderId="84" xfId="0" applyNumberFormat="1" applyFont="1" applyBorder="1" applyProtection="1">
      <protection locked="0"/>
    </xf>
    <xf numFmtId="3" fontId="83" fillId="0" borderId="85" xfId="0" applyNumberFormat="1" applyFont="1" applyBorder="1" applyProtection="1">
      <protection locked="0"/>
    </xf>
    <xf numFmtId="3" fontId="83" fillId="0" borderId="87" xfId="0" applyNumberFormat="1" applyFont="1" applyBorder="1" applyProtection="1">
      <protection locked="0"/>
    </xf>
    <xf numFmtId="0" fontId="36" fillId="0" borderId="0" xfId="0" applyFont="1" applyProtection="1">
      <protection locked="0"/>
    </xf>
    <xf numFmtId="0" fontId="49" fillId="5" borderId="3" xfId="0" applyFont="1" applyFill="1" applyBorder="1" applyProtection="1">
      <protection locked="0"/>
    </xf>
    <xf numFmtId="0" fontId="89" fillId="0" borderId="0" xfId="0" applyFont="1" applyAlignment="1" applyProtection="1">
      <alignment horizontal="right" vertical="center"/>
      <protection locked="0"/>
    </xf>
    <xf numFmtId="0" fontId="89" fillId="0" borderId="0" xfId="0" applyFont="1" applyProtection="1">
      <protection locked="0"/>
    </xf>
    <xf numFmtId="0" fontId="31" fillId="0" borderId="0" xfId="2" applyFont="1" applyBorder="1" applyAlignment="1" applyProtection="1">
      <alignment horizontal="left" vertical="center"/>
      <protection locked="0"/>
    </xf>
    <xf numFmtId="0" fontId="90" fillId="0" borderId="0" xfId="2" applyFont="1" applyAlignment="1" applyProtection="1">
      <alignment horizontal="left" vertical="center"/>
      <protection locked="0"/>
    </xf>
    <xf numFmtId="0" fontId="0" fillId="5" borderId="3" xfId="0" applyFill="1" applyBorder="1" applyProtection="1">
      <protection locked="0"/>
    </xf>
    <xf numFmtId="0" fontId="20" fillId="5" borderId="3" xfId="0" applyFont="1" applyFill="1" applyBorder="1" applyProtection="1">
      <protection locked="0"/>
    </xf>
    <xf numFmtId="0" fontId="22" fillId="5" borderId="3" xfId="0" applyFont="1" applyFill="1" applyBorder="1" applyProtection="1">
      <protection locked="0"/>
    </xf>
    <xf numFmtId="179" fontId="4" fillId="0" borderId="0" xfId="0" applyNumberFormat="1" applyFont="1" applyBorder="1" applyProtection="1">
      <protection locked="0"/>
    </xf>
    <xf numFmtId="0" fontId="7" fillId="0" borderId="0" xfId="0" applyFont="1" applyAlignment="1" applyProtection="1">
      <alignment vertical="center"/>
      <protection locked="0"/>
    </xf>
    <xf numFmtId="0" fontId="89" fillId="0" borderId="0" xfId="0" applyFont="1" applyAlignment="1" applyProtection="1">
      <alignment horizontal="right"/>
      <protection locked="0"/>
    </xf>
    <xf numFmtId="0" fontId="1" fillId="0" borderId="0" xfId="0" applyFont="1" applyAlignment="1" applyProtection="1">
      <alignment vertical="center"/>
      <protection locked="0"/>
    </xf>
    <xf numFmtId="0" fontId="28" fillId="0" borderId="0" xfId="0" applyFont="1" applyProtection="1">
      <protection locked="0"/>
    </xf>
    <xf numFmtId="3" fontId="83" fillId="12" borderId="80" xfId="0" applyNumberFormat="1" applyFont="1" applyFill="1" applyBorder="1" applyProtection="1">
      <protection locked="0"/>
    </xf>
    <xf numFmtId="3" fontId="83" fillId="0" borderId="80" xfId="0" applyNumberFormat="1" applyFont="1" applyBorder="1" applyProtection="1">
      <protection locked="0"/>
    </xf>
    <xf numFmtId="3" fontId="83" fillId="0" borderId="86" xfId="0" applyNumberFormat="1" applyFont="1" applyBorder="1" applyProtection="1">
      <protection locked="0"/>
    </xf>
    <xf numFmtId="3" fontId="91" fillId="4" borderId="88" xfId="0" applyNumberFormat="1" applyFont="1" applyFill="1" applyBorder="1" applyProtection="1">
      <protection locked="0"/>
    </xf>
    <xf numFmtId="3" fontId="91" fillId="4" borderId="89" xfId="0" applyNumberFormat="1" applyFont="1" applyFill="1" applyBorder="1" applyProtection="1">
      <protection locked="0"/>
    </xf>
    <xf numFmtId="3" fontId="83" fillId="0" borderId="95" xfId="0" applyNumberFormat="1" applyFont="1" applyBorder="1" applyProtection="1">
      <protection locked="0"/>
    </xf>
    <xf numFmtId="38" fontId="83" fillId="0" borderId="92" xfId="3" applyFont="1" applyBorder="1" applyProtection="1">
      <protection locked="0"/>
    </xf>
    <xf numFmtId="38" fontId="83" fillId="0" borderId="93" xfId="3" applyFont="1" applyBorder="1" applyProtection="1">
      <protection locked="0"/>
    </xf>
    <xf numFmtId="38" fontId="83" fillId="0" borderId="94" xfId="3" applyFont="1" applyBorder="1" applyProtection="1">
      <protection locked="0"/>
    </xf>
    <xf numFmtId="38" fontId="83" fillId="0" borderId="87" xfId="3" applyFont="1" applyBorder="1" applyProtection="1">
      <protection locked="0"/>
    </xf>
    <xf numFmtId="0" fontId="0" fillId="0" borderId="0" xfId="0" applyAlignment="1" applyProtection="1">
      <alignment horizontal="right"/>
      <protection locked="0"/>
    </xf>
    <xf numFmtId="38" fontId="17" fillId="2" borderId="1" xfId="3" applyFont="1" applyFill="1" applyBorder="1" applyProtection="1">
      <protection locked="0"/>
    </xf>
    <xf numFmtId="38" fontId="17" fillId="2" borderId="4" xfId="3" applyFont="1" applyFill="1" applyBorder="1" applyProtection="1">
      <protection locked="0"/>
    </xf>
    <xf numFmtId="38" fontId="17" fillId="2" borderId="53" xfId="3" applyFont="1" applyFill="1" applyBorder="1" applyProtection="1">
      <protection locked="0"/>
    </xf>
    <xf numFmtId="195" fontId="62" fillId="2" borderId="1" xfId="0" applyNumberFormat="1" applyFont="1" applyFill="1" applyBorder="1" applyProtection="1">
      <protection locked="0"/>
    </xf>
    <xf numFmtId="201" fontId="0" fillId="0" borderId="0" xfId="0" applyNumberFormat="1" applyProtection="1">
      <protection hidden="1"/>
    </xf>
    <xf numFmtId="5" fontId="9" fillId="2" borderId="0" xfId="0" applyNumberFormat="1" applyFont="1" applyFill="1" applyBorder="1" applyProtection="1">
      <protection hidden="1"/>
    </xf>
    <xf numFmtId="176" fontId="7" fillId="8" borderId="65" xfId="0" applyNumberFormat="1" applyFont="1" applyFill="1" applyBorder="1" applyAlignment="1" applyProtection="1">
      <alignment horizontal="center"/>
      <protection locked="0"/>
    </xf>
    <xf numFmtId="176" fontId="0" fillId="0" borderId="4" xfId="0" applyNumberFormat="1" applyBorder="1" applyProtection="1">
      <protection locked="0"/>
    </xf>
    <xf numFmtId="176" fontId="6" fillId="6" borderId="14" xfId="0" applyNumberFormat="1" applyFont="1" applyFill="1" applyBorder="1" applyAlignment="1" applyProtection="1">
      <alignment horizontal="center"/>
      <protection locked="0"/>
    </xf>
    <xf numFmtId="176" fontId="10" fillId="0" borderId="0" xfId="0" applyNumberFormat="1" applyFont="1" applyBorder="1" applyAlignment="1" applyProtection="1">
      <alignment horizontal="right"/>
      <protection locked="0"/>
    </xf>
    <xf numFmtId="176" fontId="7" fillId="5" borderId="14" xfId="0" applyNumberFormat="1" applyFont="1" applyFill="1" applyBorder="1" applyAlignment="1" applyProtection="1">
      <alignment horizontal="center"/>
      <protection locked="0"/>
    </xf>
    <xf numFmtId="177" fontId="0" fillId="2" borderId="0" xfId="0" applyNumberFormat="1" applyFill="1" applyBorder="1" applyProtection="1">
      <protection hidden="1"/>
    </xf>
    <xf numFmtId="176" fontId="6" fillId="3" borderId="96" xfId="0" applyNumberFormat="1" applyFont="1" applyFill="1" applyBorder="1" applyAlignment="1" applyProtection="1">
      <alignment horizontal="center"/>
      <protection locked="0"/>
    </xf>
    <xf numFmtId="185" fontId="0" fillId="2" borderId="2" xfId="0" applyNumberFormat="1" applyFill="1" applyBorder="1" applyProtection="1">
      <protection hidden="1"/>
    </xf>
    <xf numFmtId="185" fontId="2" fillId="2" borderId="38" xfId="0" applyNumberFormat="1" applyFont="1" applyFill="1" applyBorder="1" applyProtection="1">
      <protection hidden="1"/>
    </xf>
    <xf numFmtId="185" fontId="2" fillId="5" borderId="38" xfId="0" applyNumberFormat="1" applyFont="1" applyFill="1" applyBorder="1" applyProtection="1">
      <protection hidden="1"/>
    </xf>
    <xf numFmtId="185" fontId="2" fillId="2" borderId="97" xfId="0" applyNumberFormat="1" applyFont="1" applyFill="1" applyBorder="1" applyProtection="1">
      <protection hidden="1"/>
    </xf>
    <xf numFmtId="198" fontId="0" fillId="0" borderId="1" xfId="0" applyNumberFormat="1" applyBorder="1" applyProtection="1">
      <protection hidden="1"/>
    </xf>
    <xf numFmtId="185" fontId="0" fillId="0" borderId="1" xfId="0" applyNumberFormat="1" applyBorder="1" applyProtection="1">
      <protection hidden="1"/>
    </xf>
    <xf numFmtId="176" fontId="6" fillId="6" borderId="3" xfId="0" applyNumberFormat="1" applyFont="1" applyFill="1" applyBorder="1" applyAlignment="1" applyProtection="1">
      <alignment horizontal="center"/>
      <protection locked="0"/>
    </xf>
    <xf numFmtId="176" fontId="7" fillId="5" borderId="3" xfId="0" applyNumberFormat="1" applyFont="1" applyFill="1" applyBorder="1" applyAlignment="1" applyProtection="1">
      <alignment horizontal="center"/>
      <protection locked="0"/>
    </xf>
    <xf numFmtId="176" fontId="6" fillId="3" borderId="3" xfId="0" applyNumberFormat="1" applyFont="1" applyFill="1" applyBorder="1" applyAlignment="1" applyProtection="1">
      <alignment horizontal="center"/>
      <protection locked="0"/>
    </xf>
    <xf numFmtId="185" fontId="0" fillId="2" borderId="98" xfId="0" applyNumberFormat="1" applyFill="1" applyBorder="1" applyProtection="1">
      <protection hidden="1"/>
    </xf>
    <xf numFmtId="185" fontId="2" fillId="2" borderId="99" xfId="0" applyNumberFormat="1" applyFont="1" applyFill="1" applyBorder="1" applyProtection="1">
      <protection hidden="1"/>
    </xf>
    <xf numFmtId="0" fontId="93" fillId="0" borderId="61" xfId="0" applyFont="1" applyBorder="1" applyAlignment="1" applyProtection="1">
      <alignment horizontal="center" vertical="center" wrapText="1"/>
      <protection locked="0"/>
    </xf>
    <xf numFmtId="0" fontId="94" fillId="0" borderId="61" xfId="0" applyFont="1" applyBorder="1" applyAlignment="1" applyProtection="1">
      <alignment wrapText="1"/>
      <protection locked="0"/>
    </xf>
    <xf numFmtId="0" fontId="6" fillId="0" borderId="4" xfId="0" applyNumberFormat="1" applyFont="1" applyBorder="1" applyAlignment="1" applyProtection="1">
      <alignment horizontal="center" vertical="center"/>
      <protection locked="0"/>
    </xf>
    <xf numFmtId="0" fontId="75" fillId="19" borderId="4" xfId="2" applyFont="1" applyFill="1" applyBorder="1" applyAlignment="1" applyProtection="1"/>
    <xf numFmtId="0" fontId="0" fillId="20" borderId="0" xfId="0" applyFill="1" applyBorder="1" applyProtection="1">
      <protection locked="0"/>
    </xf>
    <xf numFmtId="0" fontId="75" fillId="20" borderId="13" xfId="2" applyFont="1" applyFill="1" applyBorder="1" applyAlignment="1" applyProtection="1"/>
    <xf numFmtId="14" fontId="11" fillId="0" borderId="1" xfId="0" applyNumberFormat="1" applyFont="1" applyBorder="1" applyProtection="1">
      <protection locked="0"/>
    </xf>
    <xf numFmtId="0" fontId="11" fillId="0" borderId="1" xfId="0" applyFont="1" applyBorder="1" applyAlignment="1" applyProtection="1">
      <alignment horizontal="center" vertical="center"/>
      <protection locked="0"/>
    </xf>
    <xf numFmtId="179" fontId="11" fillId="20" borderId="1" xfId="0" applyNumberFormat="1" applyFont="1" applyFill="1" applyBorder="1" applyAlignment="1" applyProtection="1">
      <alignment horizontal="right"/>
      <protection hidden="1"/>
    </xf>
    <xf numFmtId="0" fontId="75" fillId="5" borderId="4" xfId="2" applyFont="1" applyFill="1" applyBorder="1" applyAlignment="1" applyProtection="1">
      <protection locked="0"/>
    </xf>
    <xf numFmtId="0" fontId="75" fillId="20" borderId="13" xfId="2" applyFont="1" applyFill="1" applyBorder="1" applyAlignment="1" applyProtection="1">
      <protection locked="0"/>
    </xf>
    <xf numFmtId="0" fontId="8" fillId="21" borderId="0" xfId="0" applyFont="1" applyFill="1" applyProtection="1">
      <protection locked="0"/>
    </xf>
    <xf numFmtId="0" fontId="15" fillId="21" borderId="0" xfId="0" applyFont="1" applyFill="1" applyProtection="1">
      <protection locked="0"/>
    </xf>
    <xf numFmtId="0" fontId="7" fillId="21" borderId="0" xfId="0" applyFont="1" applyFill="1" applyProtection="1">
      <protection locked="0"/>
    </xf>
    <xf numFmtId="177" fontId="35" fillId="21" borderId="0" xfId="0" applyNumberFormat="1" applyFont="1" applyFill="1" applyBorder="1" applyAlignment="1" applyProtection="1">
      <alignment vertical="center"/>
      <protection locked="0"/>
    </xf>
    <xf numFmtId="202" fontId="17" fillId="5" borderId="1" xfId="1" applyNumberFormat="1" applyFont="1" applyFill="1" applyBorder="1" applyProtection="1">
      <protection locked="0"/>
    </xf>
    <xf numFmtId="203" fontId="17" fillId="0" borderId="1" xfId="0" applyNumberFormat="1" applyFont="1" applyBorder="1" applyProtection="1">
      <protection hidden="1"/>
    </xf>
    <xf numFmtId="0" fontId="2" fillId="0" borderId="75" xfId="0" applyFont="1" applyBorder="1" applyProtection="1">
      <protection locked="0"/>
    </xf>
    <xf numFmtId="0" fontId="2" fillId="0" borderId="76" xfId="0" applyFont="1" applyBorder="1" applyProtection="1">
      <protection locked="0"/>
    </xf>
    <xf numFmtId="0" fontId="2" fillId="0" borderId="77" xfId="0" applyFont="1" applyBorder="1" applyProtection="1">
      <protection locked="0"/>
    </xf>
    <xf numFmtId="0" fontId="2" fillId="0" borderId="79" xfId="0" applyFont="1" applyBorder="1" applyProtection="1">
      <protection locked="0"/>
    </xf>
    <xf numFmtId="0" fontId="2" fillId="0" borderId="8" xfId="0" applyFont="1" applyBorder="1" applyProtection="1">
      <protection locked="0"/>
    </xf>
    <xf numFmtId="0" fontId="2" fillId="0" borderId="80" xfId="0" applyFont="1" applyBorder="1" applyProtection="1">
      <protection locked="0"/>
    </xf>
    <xf numFmtId="0" fontId="2" fillId="12" borderId="79" xfId="0" applyFont="1" applyFill="1" applyBorder="1" applyProtection="1">
      <protection locked="0"/>
    </xf>
    <xf numFmtId="0" fontId="2" fillId="12" borderId="8" xfId="0" applyFont="1" applyFill="1" applyBorder="1" applyProtection="1">
      <protection locked="0"/>
    </xf>
    <xf numFmtId="0" fontId="2" fillId="12" borderId="80" xfId="0" applyFont="1" applyFill="1" applyBorder="1" applyProtection="1">
      <protection locked="0"/>
    </xf>
    <xf numFmtId="3" fontId="2" fillId="0" borderId="79" xfId="0" applyNumberFormat="1" applyFont="1" applyBorder="1" applyProtection="1">
      <protection locked="0"/>
    </xf>
    <xf numFmtId="3" fontId="2" fillId="12" borderId="79" xfId="0" applyNumberFormat="1" applyFont="1" applyFill="1" applyBorder="1" applyProtection="1">
      <protection locked="0"/>
    </xf>
    <xf numFmtId="3" fontId="2" fillId="0" borderId="8" xfId="0" applyNumberFormat="1" applyFont="1" applyBorder="1" applyProtection="1">
      <protection locked="0"/>
    </xf>
    <xf numFmtId="3" fontId="2" fillId="12" borderId="8" xfId="0" applyNumberFormat="1" applyFont="1" applyFill="1" applyBorder="1" applyProtection="1">
      <protection locked="0"/>
    </xf>
    <xf numFmtId="3" fontId="2" fillId="0" borderId="85" xfId="0" applyNumberFormat="1" applyFont="1" applyBorder="1" applyProtection="1">
      <protection locked="0"/>
    </xf>
    <xf numFmtId="3" fontId="2" fillId="0" borderId="83" xfId="0" applyNumberFormat="1" applyFont="1" applyBorder="1" applyProtection="1">
      <protection locked="0"/>
    </xf>
    <xf numFmtId="0" fontId="2" fillId="0" borderId="83" xfId="0" applyFont="1" applyBorder="1" applyProtection="1">
      <protection locked="0"/>
    </xf>
    <xf numFmtId="0" fontId="2" fillId="0" borderId="86" xfId="0" applyFont="1" applyBorder="1" applyProtection="1">
      <protection locked="0"/>
    </xf>
    <xf numFmtId="3" fontId="2" fillId="0" borderId="8" xfId="0" applyNumberFormat="1" applyFont="1" applyBorder="1" applyAlignment="1" applyProtection="1">
      <alignment horizontal="right"/>
      <protection locked="0"/>
    </xf>
    <xf numFmtId="3" fontId="46" fillId="22" borderId="8" xfId="0" applyNumberFormat="1" applyFont="1" applyFill="1" applyBorder="1" applyProtection="1">
      <protection locked="0"/>
    </xf>
    <xf numFmtId="3" fontId="2" fillId="12" borderId="80" xfId="0" applyNumberFormat="1" applyFont="1" applyFill="1" applyBorder="1" applyProtection="1">
      <protection locked="0"/>
    </xf>
    <xf numFmtId="3" fontId="2" fillId="0" borderId="80" xfId="0" applyNumberFormat="1" applyFont="1" applyBorder="1" applyProtection="1">
      <protection locked="0"/>
    </xf>
    <xf numFmtId="3" fontId="2" fillId="0" borderId="86" xfId="0" applyNumberFormat="1" applyFont="1" applyBorder="1" applyProtection="1">
      <protection locked="0"/>
    </xf>
    <xf numFmtId="3" fontId="2" fillId="9" borderId="79" xfId="0" applyNumberFormat="1" applyFont="1" applyFill="1" applyBorder="1" applyProtection="1">
      <protection locked="0"/>
    </xf>
    <xf numFmtId="3" fontId="2" fillId="9" borderId="8" xfId="0" applyNumberFormat="1" applyFont="1" applyFill="1" applyBorder="1" applyProtection="1">
      <protection locked="0"/>
    </xf>
    <xf numFmtId="3" fontId="2" fillId="9" borderId="80" xfId="0" applyNumberFormat="1" applyFont="1" applyFill="1" applyBorder="1" applyProtection="1">
      <protection locked="0"/>
    </xf>
    <xf numFmtId="3" fontId="2" fillId="20" borderId="80" xfId="0" applyNumberFormat="1" applyFont="1" applyFill="1" applyBorder="1" applyProtection="1">
      <protection locked="0"/>
    </xf>
    <xf numFmtId="3" fontId="2" fillId="2" borderId="8" xfId="0" applyNumberFormat="1" applyFont="1" applyFill="1" applyBorder="1" applyProtection="1">
      <protection locked="0"/>
    </xf>
    <xf numFmtId="38" fontId="0" fillId="0" borderId="0" xfId="3" applyFont="1" applyProtection="1">
      <protection locked="0"/>
    </xf>
    <xf numFmtId="3" fontId="2" fillId="20" borderId="8" xfId="0" applyNumberFormat="1" applyFont="1" applyFill="1" applyBorder="1" applyProtection="1">
      <protection locked="0"/>
    </xf>
    <xf numFmtId="38" fontId="2" fillId="0" borderId="79" xfId="3" applyFont="1" applyBorder="1" applyProtection="1">
      <protection locked="0"/>
    </xf>
    <xf numFmtId="3" fontId="2" fillId="2" borderId="79" xfId="0" applyNumberFormat="1" applyFont="1" applyFill="1" applyBorder="1" applyProtection="1">
      <protection locked="0"/>
    </xf>
    <xf numFmtId="3" fontId="2" fillId="20" borderId="79" xfId="0" applyNumberFormat="1" applyFont="1" applyFill="1" applyBorder="1" applyProtection="1">
      <protection locked="0"/>
    </xf>
    <xf numFmtId="3" fontId="18" fillId="4" borderId="90" xfId="0" applyNumberFormat="1" applyFont="1" applyFill="1" applyBorder="1" applyProtection="1">
      <protection locked="0"/>
    </xf>
    <xf numFmtId="3" fontId="18" fillId="4" borderId="88" xfId="0" applyNumberFormat="1" applyFont="1" applyFill="1" applyBorder="1" applyProtection="1">
      <protection locked="0"/>
    </xf>
    <xf numFmtId="3" fontId="18" fillId="4" borderId="91" xfId="0" applyNumberFormat="1" applyFont="1" applyFill="1" applyBorder="1" applyProtection="1">
      <protection locked="0"/>
    </xf>
    <xf numFmtId="3" fontId="2" fillId="2" borderId="80" xfId="0" applyNumberFormat="1" applyFont="1" applyFill="1" applyBorder="1" applyProtection="1">
      <protection locked="0"/>
    </xf>
    <xf numFmtId="3" fontId="2" fillId="0" borderId="92" xfId="0" applyNumberFormat="1" applyFont="1" applyBorder="1" applyProtection="1">
      <protection locked="0"/>
    </xf>
    <xf numFmtId="3" fontId="2" fillId="0" borderId="93" xfId="0" applyNumberFormat="1" applyFont="1" applyBorder="1" applyProtection="1">
      <protection locked="0"/>
    </xf>
    <xf numFmtId="3" fontId="2" fillId="0" borderId="94" xfId="0" applyNumberFormat="1" applyFont="1" applyBorder="1" applyProtection="1">
      <protection locked="0"/>
    </xf>
    <xf numFmtId="3" fontId="2" fillId="13" borderId="92" xfId="0" applyNumberFormat="1" applyFont="1" applyFill="1" applyBorder="1" applyProtection="1">
      <protection locked="0"/>
    </xf>
    <xf numFmtId="3" fontId="2" fillId="13" borderId="93" xfId="0" applyNumberFormat="1" applyFont="1" applyFill="1" applyBorder="1" applyProtection="1">
      <protection locked="0"/>
    </xf>
    <xf numFmtId="3" fontId="2" fillId="13" borderId="94" xfId="0" applyNumberFormat="1" applyFont="1" applyFill="1" applyBorder="1" applyProtection="1">
      <protection locked="0"/>
    </xf>
    <xf numFmtId="3" fontId="83" fillId="0" borderId="95" xfId="0" applyNumberFormat="1" applyFont="1" applyBorder="1" applyAlignment="1" applyProtection="1">
      <alignment horizontal="center"/>
      <protection locked="0"/>
    </xf>
    <xf numFmtId="0" fontId="59" fillId="12" borderId="1" xfId="0" applyFont="1" applyFill="1" applyBorder="1" applyAlignment="1" applyProtection="1">
      <alignment horizontal="center" wrapText="1"/>
      <protection locked="0"/>
    </xf>
    <xf numFmtId="0" fontId="69" fillId="0" borderId="1" xfId="0" applyFont="1" applyBorder="1" applyAlignment="1" applyProtection="1">
      <alignment horizontal="center"/>
      <protection locked="0"/>
    </xf>
    <xf numFmtId="0" fontId="94" fillId="0" borderId="62" xfId="0" applyFont="1" applyBorder="1" applyAlignment="1" applyProtection="1">
      <alignment wrapText="1"/>
      <protection locked="0"/>
    </xf>
    <xf numFmtId="0" fontId="94" fillId="0" borderId="63" xfId="0" applyFont="1" applyBorder="1" applyAlignment="1" applyProtection="1">
      <alignment wrapText="1"/>
      <protection locked="0"/>
    </xf>
    <xf numFmtId="0" fontId="94" fillId="0" borderId="64" xfId="0" applyFont="1" applyBorder="1" applyAlignment="1" applyProtection="1">
      <alignment wrapText="1"/>
      <protection locked="0"/>
    </xf>
    <xf numFmtId="38" fontId="11" fillId="0" borderId="0" xfId="3" applyFont="1" applyAlignment="1" applyProtection="1">
      <alignment horizontal="center" vertical="center" wrapText="1"/>
      <protection locked="0"/>
    </xf>
    <xf numFmtId="38" fontId="11" fillId="0" borderId="14" xfId="3" applyFont="1" applyBorder="1" applyAlignment="1" applyProtection="1">
      <alignment horizontal="center" vertical="center" wrapText="1"/>
      <protection locked="0"/>
    </xf>
    <xf numFmtId="38" fontId="0" fillId="0" borderId="4" xfId="3" applyFont="1" applyBorder="1" applyAlignment="1" applyProtection="1">
      <alignment horizontal="center" vertical="center"/>
      <protection locked="0"/>
    </xf>
    <xf numFmtId="38" fontId="0" fillId="0" borderId="3" xfId="3" applyFont="1" applyBorder="1" applyAlignment="1" applyProtection="1">
      <alignment horizontal="center" vertical="center"/>
      <protection locked="0"/>
    </xf>
    <xf numFmtId="38" fontId="0" fillId="23" borderId="129" xfId="3" applyFont="1" applyFill="1" applyBorder="1" applyAlignment="1" applyProtection="1">
      <alignment horizontal="center" vertical="center" wrapText="1"/>
      <protection locked="0"/>
    </xf>
    <xf numFmtId="38" fontId="0" fillId="23" borderId="0" xfId="3" applyFont="1" applyFill="1" applyAlignment="1" applyProtection="1">
      <alignment horizontal="center" vertical="center" wrapText="1"/>
      <protection locked="0"/>
    </xf>
    <xf numFmtId="6" fontId="13" fillId="0" borderId="0" xfId="4" applyFont="1" applyAlignment="1" applyProtection="1">
      <alignment horizontal="center" vertical="center"/>
      <protection locked="0"/>
    </xf>
    <xf numFmtId="0" fontId="0" fillId="0" borderId="0" xfId="0" applyFill="1" applyBorder="1" applyAlignment="1" applyProtection="1">
      <alignment horizontal="left" wrapText="1"/>
      <protection locked="0"/>
    </xf>
    <xf numFmtId="0" fontId="68" fillId="0" borderId="1" xfId="0" applyFont="1" applyBorder="1" applyAlignment="1" applyProtection="1">
      <alignment horizontal="center"/>
      <protection locked="0"/>
    </xf>
    <xf numFmtId="0" fontId="0" fillId="0" borderId="100" xfId="0" applyBorder="1" applyAlignment="1" applyProtection="1">
      <alignment horizontal="center"/>
      <protection locked="0"/>
    </xf>
    <xf numFmtId="0" fontId="69" fillId="0" borderId="101" xfId="0" applyFont="1" applyBorder="1" applyAlignment="1" applyProtection="1">
      <alignment horizontal="center" vertical="center" wrapText="1"/>
      <protection locked="0"/>
    </xf>
    <xf numFmtId="0" fontId="69" fillId="0" borderId="102" xfId="0" applyFont="1" applyBorder="1" applyAlignment="1" applyProtection="1">
      <alignment horizontal="center" vertical="center" wrapText="1"/>
      <protection locked="0"/>
    </xf>
    <xf numFmtId="0" fontId="0" fillId="0" borderId="62" xfId="0" applyBorder="1" applyAlignment="1" applyProtection="1">
      <alignment wrapText="1"/>
      <protection locked="0"/>
    </xf>
    <xf numFmtId="0" fontId="0" fillId="0" borderId="63" xfId="0" applyBorder="1" applyAlignment="1" applyProtection="1">
      <alignment wrapText="1"/>
      <protection locked="0"/>
    </xf>
    <xf numFmtId="0" fontId="0" fillId="0" borderId="64" xfId="0" applyBorder="1" applyAlignment="1" applyProtection="1">
      <alignment wrapText="1"/>
      <protection locked="0"/>
    </xf>
    <xf numFmtId="0" fontId="76" fillId="0" borderId="1" xfId="0" applyFont="1" applyBorder="1" applyAlignment="1" applyProtection="1">
      <alignment horizontal="center"/>
      <protection locked="0"/>
    </xf>
    <xf numFmtId="0" fontId="92" fillId="5" borderId="3" xfId="2" applyFont="1" applyFill="1" applyBorder="1" applyAlignment="1" applyProtection="1">
      <alignment horizontal="center" vertical="center"/>
      <protection locked="0"/>
    </xf>
    <xf numFmtId="38" fontId="83" fillId="18" borderId="0" xfId="3" applyFont="1" applyFill="1" applyBorder="1" applyAlignment="1" applyProtection="1">
      <alignment horizontal="center"/>
      <protection locked="0"/>
    </xf>
    <xf numFmtId="38" fontId="83" fillId="18" borderId="60" xfId="3" applyFont="1" applyFill="1" applyBorder="1" applyAlignment="1" applyProtection="1">
      <alignment horizontal="center"/>
      <protection locked="0"/>
    </xf>
    <xf numFmtId="0" fontId="8" fillId="0" borderId="1" xfId="0" applyFont="1" applyBorder="1" applyAlignment="1" applyProtection="1">
      <alignment horizontal="center" vertical="center" wrapText="1"/>
      <protection locked="0"/>
    </xf>
    <xf numFmtId="0" fontId="4" fillId="9" borderId="4" xfId="0" applyFont="1" applyFill="1" applyBorder="1" applyAlignment="1" applyProtection="1">
      <alignment horizontal="center"/>
      <protection locked="0"/>
    </xf>
    <xf numFmtId="0" fontId="4" fillId="9" borderId="3" xfId="0" applyFont="1" applyFill="1" applyBorder="1" applyAlignment="1" applyProtection="1">
      <alignment horizontal="center"/>
      <protection locked="0"/>
    </xf>
    <xf numFmtId="0" fontId="4" fillId="9" borderId="53" xfId="0" applyFont="1" applyFill="1" applyBorder="1" applyAlignment="1" applyProtection="1">
      <alignment horizontal="center"/>
      <protection locked="0"/>
    </xf>
    <xf numFmtId="179" fontId="7" fillId="0" borderId="1" xfId="3" applyNumberFormat="1" applyFont="1" applyBorder="1" applyAlignment="1" applyProtection="1">
      <alignment horizontal="center"/>
      <protection locked="0"/>
    </xf>
    <xf numFmtId="191" fontId="7" fillId="0" borderId="30" xfId="3" applyNumberFormat="1" applyFont="1" applyBorder="1" applyAlignment="1" applyProtection="1">
      <alignment horizontal="center" vertical="center"/>
      <protection hidden="1"/>
    </xf>
    <xf numFmtId="191" fontId="7" fillId="0" borderId="24" xfId="3" applyNumberFormat="1" applyFont="1" applyBorder="1" applyAlignment="1" applyProtection="1">
      <alignment horizontal="center" vertical="center"/>
      <protection hidden="1"/>
    </xf>
    <xf numFmtId="179" fontId="7" fillId="2" borderId="30" xfId="3" applyNumberFormat="1" applyFont="1" applyFill="1" applyBorder="1" applyAlignment="1" applyProtection="1">
      <alignment horizontal="center"/>
      <protection locked="0"/>
    </xf>
    <xf numFmtId="179" fontId="7" fillId="2" borderId="24" xfId="3" applyNumberFormat="1" applyFont="1" applyFill="1" applyBorder="1" applyAlignment="1" applyProtection="1">
      <alignment horizontal="center"/>
      <protection locked="0"/>
    </xf>
    <xf numFmtId="179" fontId="67" fillId="12" borderId="30" xfId="2" applyNumberFormat="1" applyFont="1" applyFill="1" applyBorder="1" applyAlignment="1" applyProtection="1">
      <alignment horizontal="center" vertical="center"/>
      <protection locked="0"/>
    </xf>
    <xf numFmtId="179" fontId="67" fillId="12" borderId="24" xfId="2" applyNumberFormat="1" applyFont="1" applyFill="1" applyBorder="1" applyAlignment="1" applyProtection="1">
      <alignment horizontal="center" vertical="center"/>
      <protection locked="0"/>
    </xf>
    <xf numFmtId="179" fontId="4" fillId="2" borderId="14" xfId="3" applyNumberFormat="1" applyFont="1" applyFill="1" applyBorder="1" applyAlignment="1" applyProtection="1">
      <alignment horizontal="right"/>
      <protection hidden="1"/>
    </xf>
    <xf numFmtId="200" fontId="8" fillId="4" borderId="14" xfId="3" applyNumberFormat="1" applyFont="1" applyFill="1" applyBorder="1" applyAlignment="1" applyProtection="1">
      <alignment horizontal="center"/>
      <protection locked="0"/>
    </xf>
    <xf numFmtId="179" fontId="8" fillId="0" borderId="14" xfId="3" applyNumberFormat="1" applyFont="1" applyBorder="1" applyAlignment="1" applyProtection="1">
      <alignment horizontal="center"/>
      <protection hidden="1"/>
    </xf>
    <xf numFmtId="179" fontId="22" fillId="0" borderId="1" xfId="0" applyNumberFormat="1" applyFont="1" applyBorder="1" applyAlignment="1" applyProtection="1">
      <alignment horizontal="center" vertical="center" textRotation="255"/>
      <protection locked="0"/>
    </xf>
    <xf numFmtId="179" fontId="20" fillId="0" borderId="1" xfId="0" applyNumberFormat="1" applyFont="1" applyBorder="1" applyAlignment="1" applyProtection="1">
      <alignment horizontal="center" vertical="center"/>
      <protection locked="0"/>
    </xf>
    <xf numFmtId="191" fontId="20" fillId="0" borderId="1" xfId="0" applyNumberFormat="1" applyFont="1" applyBorder="1" applyAlignment="1" applyProtection="1">
      <alignment horizontal="center" vertical="center"/>
      <protection hidden="1"/>
    </xf>
    <xf numFmtId="191" fontId="20" fillId="0" borderId="1" xfId="0" applyNumberFormat="1" applyFont="1" applyBorder="1" applyAlignment="1" applyProtection="1">
      <alignment horizontal="center" vertical="center"/>
      <protection locked="0"/>
    </xf>
    <xf numFmtId="179" fontId="6" fillId="0" borderId="3" xfId="0" applyNumberFormat="1" applyFont="1" applyBorder="1" applyAlignment="1" applyProtection="1">
      <alignment horizontal="center" vertical="center"/>
      <protection locked="0"/>
    </xf>
    <xf numFmtId="179" fontId="6" fillId="0" borderId="53" xfId="0" applyNumberFormat="1" applyFont="1" applyBorder="1" applyAlignment="1" applyProtection="1">
      <alignment horizontal="center" vertical="center"/>
      <protection locked="0"/>
    </xf>
    <xf numFmtId="191" fontId="8" fillId="2" borderId="23" xfId="0" applyNumberFormat="1" applyFont="1" applyFill="1" applyBorder="1" applyAlignment="1" applyProtection="1">
      <alignment horizontal="center" vertical="center"/>
      <protection hidden="1"/>
    </xf>
    <xf numFmtId="191" fontId="8" fillId="2" borderId="69" xfId="0" applyNumberFormat="1" applyFont="1" applyFill="1" applyBorder="1" applyAlignment="1" applyProtection="1">
      <alignment horizontal="center" vertical="center"/>
      <protection hidden="1"/>
    </xf>
    <xf numFmtId="191" fontId="8" fillId="2" borderId="82" xfId="0" applyNumberFormat="1" applyFont="1" applyFill="1" applyBorder="1" applyAlignment="1" applyProtection="1">
      <alignment horizontal="center" vertical="center"/>
      <protection hidden="1"/>
    </xf>
    <xf numFmtId="191" fontId="8" fillId="2" borderId="65" xfId="0" applyNumberFormat="1" applyFont="1" applyFill="1" applyBorder="1" applyAlignment="1" applyProtection="1">
      <alignment horizontal="center" vertical="center"/>
      <protection hidden="1"/>
    </xf>
    <xf numFmtId="179" fontId="8" fillId="0" borderId="14" xfId="0" applyNumberFormat="1" applyFont="1" applyBorder="1" applyAlignment="1" applyProtection="1">
      <alignment horizontal="center" vertical="center"/>
      <protection locked="0"/>
    </xf>
    <xf numFmtId="179" fontId="6" fillId="0" borderId="4" xfId="0" applyNumberFormat="1" applyFont="1" applyBorder="1" applyAlignment="1" applyProtection="1">
      <alignment horizontal="center" vertical="center"/>
      <protection locked="0"/>
    </xf>
    <xf numFmtId="179" fontId="17" fillId="2" borderId="4" xfId="0" applyNumberFormat="1" applyFont="1" applyFill="1" applyBorder="1" applyAlignment="1" applyProtection="1">
      <alignment horizontal="right" vertical="center"/>
      <protection hidden="1"/>
    </xf>
    <xf numFmtId="179" fontId="17" fillId="2" borderId="53" xfId="0" applyNumberFormat="1" applyFont="1" applyFill="1" applyBorder="1" applyAlignment="1" applyProtection="1">
      <alignment horizontal="right" vertical="center"/>
      <protection hidden="1"/>
    </xf>
    <xf numFmtId="179" fontId="17" fillId="2" borderId="4" xfId="0" applyNumberFormat="1" applyFont="1" applyFill="1" applyBorder="1" applyAlignment="1" applyProtection="1">
      <alignment horizontal="left" vertical="center"/>
      <protection hidden="1"/>
    </xf>
    <xf numFmtId="179" fontId="17" fillId="2" borderId="53" xfId="0" applyNumberFormat="1" applyFont="1" applyFill="1" applyBorder="1" applyAlignment="1" applyProtection="1">
      <alignment horizontal="left" vertical="center"/>
      <protection hidden="1"/>
    </xf>
    <xf numFmtId="191" fontId="8" fillId="0" borderId="23" xfId="0" applyNumberFormat="1" applyFont="1" applyBorder="1" applyAlignment="1" applyProtection="1">
      <alignment horizontal="center" vertical="center"/>
      <protection hidden="1"/>
    </xf>
    <xf numFmtId="191" fontId="8" fillId="0" borderId="69" xfId="0" applyNumberFormat="1" applyFont="1" applyBorder="1" applyAlignment="1" applyProtection="1">
      <alignment horizontal="center" vertical="center"/>
      <protection hidden="1"/>
    </xf>
    <xf numFmtId="191" fontId="8" fillId="0" borderId="82" xfId="0" applyNumberFormat="1" applyFont="1" applyBorder="1" applyAlignment="1" applyProtection="1">
      <alignment horizontal="center" vertical="center"/>
      <protection hidden="1"/>
    </xf>
    <xf numFmtId="191" fontId="8" fillId="0" borderId="65" xfId="0" applyNumberFormat="1" applyFont="1" applyBorder="1" applyAlignment="1" applyProtection="1">
      <alignment horizontal="center" vertical="center"/>
      <protection hidden="1"/>
    </xf>
    <xf numFmtId="0" fontId="48" fillId="7" borderId="3" xfId="0" applyFont="1" applyFill="1" applyBorder="1" applyAlignment="1" applyProtection="1">
      <alignment horizontal="center"/>
      <protection locked="0"/>
    </xf>
    <xf numFmtId="0" fontId="62" fillId="0" borderId="4" xfId="0" applyFont="1" applyBorder="1" applyAlignment="1" applyProtection="1">
      <alignment horizontal="center"/>
      <protection locked="0"/>
    </xf>
    <xf numFmtId="0" fontId="62" fillId="0" borderId="69" xfId="0" applyFont="1" applyBorder="1" applyAlignment="1" applyProtection="1">
      <alignment horizontal="center"/>
      <protection locked="0"/>
    </xf>
    <xf numFmtId="0" fontId="49" fillId="2" borderId="4" xfId="0" applyFont="1" applyFill="1" applyBorder="1" applyAlignment="1" applyProtection="1">
      <alignment horizontal="center"/>
      <protection hidden="1"/>
    </xf>
    <xf numFmtId="0" fontId="49" fillId="2" borderId="53" xfId="0" applyFont="1" applyFill="1" applyBorder="1" applyAlignment="1" applyProtection="1">
      <alignment horizontal="center"/>
      <protection hidden="1"/>
    </xf>
    <xf numFmtId="0" fontId="82" fillId="4" borderId="30" xfId="0" applyFont="1" applyFill="1" applyBorder="1" applyAlignment="1" applyProtection="1">
      <alignment horizontal="center"/>
      <protection locked="0"/>
    </xf>
    <xf numFmtId="0" fontId="82" fillId="4" borderId="4" xfId="0" applyNumberFormat="1" applyFont="1" applyFill="1" applyBorder="1" applyAlignment="1" applyProtection="1">
      <alignment horizontal="center"/>
      <protection locked="0"/>
    </xf>
    <xf numFmtId="0" fontId="82" fillId="4" borderId="3" xfId="0" applyNumberFormat="1" applyFont="1" applyFill="1" applyBorder="1" applyAlignment="1" applyProtection="1">
      <alignment horizontal="center"/>
      <protection locked="0"/>
    </xf>
    <xf numFmtId="0" fontId="81" fillId="2" borderId="111" xfId="0" applyNumberFormat="1" applyFont="1" applyFill="1" applyBorder="1" applyAlignment="1" applyProtection="1">
      <alignment horizontal="center" vertical="center"/>
      <protection locked="0"/>
    </xf>
    <xf numFmtId="0" fontId="81" fillId="2" borderId="112" xfId="0" applyNumberFormat="1" applyFont="1" applyFill="1" applyBorder="1" applyAlignment="1" applyProtection="1">
      <alignment horizontal="center" vertical="center"/>
      <protection locked="0"/>
    </xf>
    <xf numFmtId="0" fontId="81" fillId="2" borderId="113" xfId="0" applyNumberFormat="1" applyFont="1" applyFill="1" applyBorder="1" applyAlignment="1" applyProtection="1">
      <alignment horizontal="center" vertical="center"/>
      <protection locked="0"/>
    </xf>
    <xf numFmtId="0" fontId="81" fillId="2" borderId="114" xfId="0" applyNumberFormat="1" applyFont="1" applyFill="1" applyBorder="1" applyAlignment="1" applyProtection="1">
      <alignment horizontal="center" vertical="center"/>
      <protection locked="0"/>
    </xf>
    <xf numFmtId="38" fontId="0" fillId="2" borderId="4" xfId="3" applyNumberFormat="1" applyFont="1" applyFill="1" applyBorder="1" applyAlignment="1" applyProtection="1">
      <alignment horizontal="right"/>
      <protection locked="0"/>
    </xf>
    <xf numFmtId="38" fontId="0" fillId="2" borderId="53" xfId="3" applyNumberFormat="1" applyFont="1" applyFill="1" applyBorder="1" applyAlignment="1" applyProtection="1">
      <alignment horizontal="right"/>
      <protection locked="0"/>
    </xf>
    <xf numFmtId="0" fontId="6" fillId="4" borderId="103" xfId="0" applyFont="1" applyFill="1" applyBorder="1" applyAlignment="1" applyProtection="1">
      <alignment horizontal="center" vertical="center"/>
      <protection locked="0"/>
    </xf>
    <xf numFmtId="0" fontId="6" fillId="4" borderId="53" xfId="0" applyFont="1" applyFill="1" applyBorder="1" applyAlignment="1" applyProtection="1">
      <alignment horizontal="center" vertical="center"/>
      <protection locked="0"/>
    </xf>
    <xf numFmtId="194" fontId="72" fillId="0" borderId="82" xfId="0" applyNumberFormat="1" applyFont="1" applyBorder="1" applyAlignment="1" applyProtection="1">
      <alignment horizontal="right"/>
      <protection hidden="1"/>
    </xf>
    <xf numFmtId="194" fontId="72" fillId="0" borderId="14" xfId="0" applyNumberFormat="1" applyFont="1" applyBorder="1" applyAlignment="1" applyProtection="1">
      <alignment horizontal="right"/>
      <protection hidden="1"/>
    </xf>
    <xf numFmtId="0" fontId="6" fillId="8" borderId="115" xfId="0" applyFont="1" applyFill="1" applyBorder="1" applyAlignment="1" applyProtection="1">
      <alignment horizontal="center" vertical="center"/>
      <protection locked="0"/>
    </xf>
    <xf numFmtId="0" fontId="6" fillId="8" borderId="116" xfId="0" applyFont="1" applyFill="1" applyBorder="1" applyAlignment="1" applyProtection="1">
      <alignment horizontal="center" vertical="center"/>
      <protection locked="0"/>
    </xf>
    <xf numFmtId="0" fontId="11" fillId="0" borderId="4" xfId="0" applyFont="1" applyBorder="1" applyAlignment="1" applyProtection="1">
      <alignment horizontal="center" vertical="center"/>
      <protection locked="0"/>
    </xf>
    <xf numFmtId="0" fontId="11" fillId="0" borderId="3" xfId="0" applyFont="1" applyBorder="1" applyAlignment="1" applyProtection="1">
      <alignment horizontal="center" vertical="center"/>
      <protection locked="0"/>
    </xf>
    <xf numFmtId="0" fontId="6" fillId="0" borderId="103" xfId="0" applyFont="1" applyBorder="1" applyAlignment="1" applyProtection="1">
      <alignment horizontal="center" vertical="center"/>
      <protection locked="0"/>
    </xf>
    <xf numFmtId="0" fontId="6" fillId="0" borderId="53" xfId="0" applyFont="1" applyBorder="1" applyAlignment="1" applyProtection="1">
      <alignment horizontal="center" vertical="center"/>
      <protection locked="0"/>
    </xf>
    <xf numFmtId="0" fontId="56" fillId="2" borderId="4" xfId="0" applyNumberFormat="1" applyFont="1" applyFill="1" applyBorder="1" applyAlignment="1" applyProtection="1">
      <alignment horizontal="right" vertical="center"/>
      <protection locked="0"/>
    </xf>
    <xf numFmtId="0" fontId="56" fillId="2" borderId="3" xfId="0" applyNumberFormat="1" applyFont="1" applyFill="1" applyBorder="1" applyAlignment="1" applyProtection="1">
      <alignment horizontal="right" vertical="center"/>
      <protection locked="0"/>
    </xf>
    <xf numFmtId="0" fontId="56" fillId="2" borderId="53" xfId="0" applyNumberFormat="1" applyFont="1" applyFill="1" applyBorder="1" applyAlignment="1" applyProtection="1">
      <alignment horizontal="right" vertical="center"/>
      <protection locked="0"/>
    </xf>
    <xf numFmtId="0" fontId="30" fillId="4" borderId="106" xfId="0" applyFont="1" applyFill="1" applyBorder="1" applyAlignment="1" applyProtection="1">
      <alignment horizontal="center" vertical="center"/>
      <protection locked="0"/>
    </xf>
    <xf numFmtId="0" fontId="30" fillId="4" borderId="107" xfId="0" applyFont="1" applyFill="1" applyBorder="1" applyAlignment="1" applyProtection="1">
      <alignment horizontal="center" vertical="center"/>
      <protection locked="0"/>
    </xf>
    <xf numFmtId="0" fontId="30" fillId="4" borderId="108" xfId="0" applyFont="1" applyFill="1" applyBorder="1" applyAlignment="1" applyProtection="1">
      <alignment horizontal="center" vertical="center"/>
      <protection locked="0"/>
    </xf>
    <xf numFmtId="0" fontId="6" fillId="2" borderId="103" xfId="0" applyFont="1" applyFill="1" applyBorder="1" applyAlignment="1" applyProtection="1">
      <alignment horizontal="center" vertical="center"/>
      <protection locked="0"/>
    </xf>
    <xf numFmtId="0" fontId="6" fillId="2" borderId="53" xfId="0" applyFont="1" applyFill="1" applyBorder="1" applyAlignment="1" applyProtection="1">
      <alignment horizontal="center" vertical="center"/>
      <protection locked="0"/>
    </xf>
    <xf numFmtId="0" fontId="10" fillId="2" borderId="3" xfId="0" applyFont="1" applyFill="1" applyBorder="1" applyAlignment="1" applyProtection="1">
      <alignment horizontal="right"/>
      <protection locked="0"/>
    </xf>
    <xf numFmtId="0" fontId="10" fillId="2" borderId="53" xfId="0" applyFont="1" applyFill="1" applyBorder="1" applyAlignment="1" applyProtection="1">
      <alignment horizontal="right"/>
      <protection locked="0"/>
    </xf>
    <xf numFmtId="0" fontId="6" fillId="12" borderId="109" xfId="0" applyFont="1" applyFill="1" applyBorder="1" applyAlignment="1" applyProtection="1">
      <alignment horizontal="center" vertical="center"/>
      <protection locked="0"/>
    </xf>
    <xf numFmtId="0" fontId="6" fillId="12" borderId="110" xfId="0" applyFont="1" applyFill="1" applyBorder="1" applyAlignment="1" applyProtection="1">
      <alignment horizontal="center" vertical="center"/>
      <protection locked="0"/>
    </xf>
    <xf numFmtId="0" fontId="10" fillId="7" borderId="4" xfId="0" applyFont="1" applyFill="1" applyBorder="1" applyAlignment="1" applyProtection="1">
      <alignment horizontal="center"/>
      <protection locked="0"/>
    </xf>
    <xf numFmtId="0" fontId="10" fillId="7" borderId="3" xfId="0" applyFont="1" applyFill="1" applyBorder="1" applyAlignment="1" applyProtection="1">
      <alignment horizontal="center"/>
      <protection locked="0"/>
    </xf>
    <xf numFmtId="0" fontId="10" fillId="7" borderId="53" xfId="0" applyFont="1" applyFill="1" applyBorder="1" applyAlignment="1" applyProtection="1">
      <alignment horizontal="center"/>
      <protection locked="0"/>
    </xf>
    <xf numFmtId="14" fontId="11" fillId="0" borderId="103" xfId="0" applyNumberFormat="1" applyFont="1" applyBorder="1" applyAlignment="1" applyProtection="1">
      <alignment horizontal="center"/>
      <protection locked="0"/>
    </xf>
    <xf numFmtId="14" fontId="11" fillId="0" borderId="53" xfId="0" applyNumberFormat="1" applyFont="1" applyBorder="1" applyAlignment="1" applyProtection="1">
      <alignment horizontal="center"/>
      <protection locked="0"/>
    </xf>
    <xf numFmtId="38" fontId="7" fillId="9" borderId="104" xfId="3" applyFont="1" applyFill="1" applyBorder="1" applyAlignment="1" applyProtection="1">
      <alignment horizontal="right"/>
      <protection locked="0"/>
    </xf>
    <xf numFmtId="38" fontId="7" fillId="9" borderId="105" xfId="3" applyFont="1" applyFill="1" applyBorder="1" applyAlignment="1" applyProtection="1">
      <alignment horizontal="right"/>
      <protection locked="0"/>
    </xf>
    <xf numFmtId="179" fontId="11" fillId="20" borderId="4" xfId="0" applyNumberFormat="1" applyFont="1" applyFill="1" applyBorder="1" applyAlignment="1" applyProtection="1">
      <alignment horizontal="center"/>
      <protection hidden="1"/>
    </xf>
    <xf numFmtId="179" fontId="11" fillId="20" borderId="3" xfId="0" applyNumberFormat="1" applyFont="1" applyFill="1" applyBorder="1" applyAlignment="1" applyProtection="1">
      <alignment horizontal="center"/>
      <protection hidden="1"/>
    </xf>
    <xf numFmtId="179" fontId="11" fillId="20" borderId="53" xfId="0" applyNumberFormat="1" applyFont="1" applyFill="1" applyBorder="1" applyAlignment="1" applyProtection="1">
      <alignment horizontal="center"/>
      <protection hidden="1"/>
    </xf>
    <xf numFmtId="0" fontId="56" fillId="2" borderId="23" xfId="0" applyNumberFormat="1" applyFont="1" applyFill="1" applyBorder="1" applyAlignment="1" applyProtection="1">
      <alignment horizontal="right" vertical="center"/>
      <protection locked="0"/>
    </xf>
    <xf numFmtId="0" fontId="56" fillId="2" borderId="36" xfId="0" applyNumberFormat="1" applyFont="1" applyFill="1" applyBorder="1" applyAlignment="1" applyProtection="1">
      <alignment horizontal="right" vertical="center"/>
      <protection locked="0"/>
    </xf>
    <xf numFmtId="0" fontId="56" fillId="2" borderId="69" xfId="0" applyNumberFormat="1" applyFont="1" applyFill="1" applyBorder="1" applyAlignment="1" applyProtection="1">
      <alignment horizontal="right" vertical="center"/>
      <protection locked="0"/>
    </xf>
    <xf numFmtId="0" fontId="11" fillId="0" borderId="53" xfId="0" applyFont="1" applyBorder="1" applyAlignment="1" applyProtection="1">
      <alignment horizontal="center" vertical="center"/>
      <protection locked="0"/>
    </xf>
    <xf numFmtId="179" fontId="7" fillId="0" borderId="117" xfId="0" applyNumberFormat="1" applyFont="1" applyBorder="1" applyAlignment="1" applyProtection="1">
      <alignment horizontal="center" vertical="center" textRotation="255"/>
      <protection locked="0"/>
    </xf>
    <xf numFmtId="179" fontId="7" fillId="0" borderId="28" xfId="0" applyNumberFormat="1" applyFont="1" applyBorder="1" applyAlignment="1" applyProtection="1">
      <alignment horizontal="center" vertical="center" textRotation="255"/>
      <protection locked="0"/>
    </xf>
    <xf numFmtId="179" fontId="7" fillId="0" borderId="118" xfId="0" applyNumberFormat="1" applyFont="1" applyBorder="1" applyAlignment="1" applyProtection="1">
      <alignment horizontal="center" vertical="center" textRotation="255"/>
      <protection locked="0"/>
    </xf>
    <xf numFmtId="179" fontId="6" fillId="0" borderId="119" xfId="0" applyNumberFormat="1" applyFont="1" applyBorder="1" applyAlignment="1" applyProtection="1">
      <alignment horizontal="center" vertical="center" wrapText="1"/>
      <protection locked="0"/>
    </xf>
    <xf numFmtId="179" fontId="6" fillId="0" borderId="120" xfId="0" applyNumberFormat="1" applyFont="1" applyBorder="1" applyAlignment="1" applyProtection="1">
      <alignment horizontal="center" vertical="center" wrapText="1"/>
      <protection locked="0"/>
    </xf>
    <xf numFmtId="179" fontId="7" fillId="0" borderId="1" xfId="0" applyNumberFormat="1" applyFont="1" applyBorder="1" applyAlignment="1" applyProtection="1">
      <alignment horizontal="center"/>
      <protection locked="0"/>
    </xf>
    <xf numFmtId="179" fontId="4" fillId="0" borderId="4" xfId="0" applyNumberFormat="1" applyFont="1" applyBorder="1" applyAlignment="1" applyProtection="1">
      <alignment horizontal="center"/>
      <protection locked="0"/>
    </xf>
    <xf numFmtId="179" fontId="4" fillId="0" borderId="53" xfId="0" applyNumberFormat="1" applyFont="1" applyBorder="1" applyAlignment="1" applyProtection="1">
      <alignment horizontal="center"/>
      <protection locked="0"/>
    </xf>
    <xf numFmtId="179" fontId="7" fillId="0" borderId="30" xfId="0" applyNumberFormat="1" applyFont="1" applyBorder="1" applyAlignment="1" applyProtection="1">
      <alignment horizontal="center" vertical="center" textRotation="255"/>
      <protection locked="0"/>
    </xf>
    <xf numFmtId="179" fontId="7" fillId="0" borderId="8" xfId="0" applyNumberFormat="1" applyFont="1" applyBorder="1" applyAlignment="1" applyProtection="1">
      <alignment horizontal="center" vertical="center" textRotation="255"/>
      <protection locked="0"/>
    </xf>
    <xf numFmtId="179" fontId="7" fillId="0" borderId="24" xfId="0" applyNumberFormat="1" applyFont="1" applyBorder="1" applyAlignment="1" applyProtection="1">
      <alignment horizontal="center" vertical="center" textRotation="255"/>
      <protection locked="0"/>
    </xf>
    <xf numFmtId="179" fontId="6" fillId="0" borderId="121" xfId="0" applyNumberFormat="1" applyFont="1" applyBorder="1" applyAlignment="1" applyProtection="1">
      <alignment horizontal="left" vertical="center" wrapText="1"/>
      <protection locked="0"/>
    </xf>
    <xf numFmtId="179" fontId="6" fillId="0" borderId="122" xfId="0" applyNumberFormat="1" applyFont="1" applyBorder="1" applyAlignment="1" applyProtection="1">
      <alignment horizontal="left" vertical="center" wrapText="1"/>
      <protection locked="0"/>
    </xf>
    <xf numFmtId="179" fontId="7" fillId="0" borderId="6" xfId="0" applyNumberFormat="1" applyFont="1" applyBorder="1" applyAlignment="1" applyProtection="1">
      <alignment horizontal="center" vertical="center" textRotation="255"/>
      <protection locked="0"/>
    </xf>
    <xf numFmtId="179" fontId="0" fillId="9" borderId="3" xfId="0" applyNumberFormat="1" applyFill="1" applyBorder="1" applyAlignment="1" applyProtection="1">
      <alignment horizontal="right"/>
      <protection hidden="1"/>
    </xf>
    <xf numFmtId="0" fontId="0" fillId="9" borderId="3" xfId="0" applyFill="1" applyBorder="1" applyAlignment="1" applyProtection="1">
      <alignment horizontal="right"/>
      <protection hidden="1"/>
    </xf>
    <xf numFmtId="179" fontId="6" fillId="5" borderId="4" xfId="0" applyNumberFormat="1" applyFont="1" applyFill="1" applyBorder="1" applyAlignment="1" applyProtection="1">
      <alignment horizontal="center"/>
      <protection locked="0"/>
    </xf>
    <xf numFmtId="179" fontId="6" fillId="5" borderId="53" xfId="0" applyNumberFormat="1" applyFont="1" applyFill="1" applyBorder="1" applyAlignment="1" applyProtection="1">
      <alignment horizontal="center"/>
      <protection locked="0"/>
    </xf>
    <xf numFmtId="179" fontId="6" fillId="9" borderId="4" xfId="0" applyNumberFormat="1" applyFont="1" applyFill="1" applyBorder="1" applyAlignment="1" applyProtection="1">
      <alignment horizontal="center"/>
      <protection locked="0"/>
    </xf>
    <xf numFmtId="179" fontId="6" fillId="9" borderId="53" xfId="0" applyNumberFormat="1" applyFont="1" applyFill="1" applyBorder="1" applyAlignment="1" applyProtection="1">
      <alignment horizontal="center"/>
      <protection locked="0"/>
    </xf>
    <xf numFmtId="0" fontId="0" fillId="9" borderId="4" xfId="0" applyFill="1" applyBorder="1" applyAlignment="1" applyProtection="1">
      <alignment horizontal="center"/>
      <protection hidden="1"/>
    </xf>
    <xf numFmtId="0" fontId="0" fillId="9" borderId="3" xfId="0" applyFill="1" applyBorder="1" applyAlignment="1" applyProtection="1">
      <alignment horizontal="center"/>
      <protection hidden="1"/>
    </xf>
    <xf numFmtId="0" fontId="0" fillId="9" borderId="53" xfId="0" applyFill="1" applyBorder="1" applyAlignment="1" applyProtection="1">
      <alignment horizontal="center"/>
      <protection hidden="1"/>
    </xf>
    <xf numFmtId="0" fontId="70" fillId="9" borderId="4" xfId="0" applyFont="1" applyFill="1" applyBorder="1" applyAlignment="1" applyProtection="1">
      <alignment horizontal="center"/>
      <protection hidden="1"/>
    </xf>
    <xf numFmtId="0" fontId="70" fillId="9" borderId="53" xfId="0" applyFont="1" applyFill="1" applyBorder="1" applyAlignment="1" applyProtection="1">
      <alignment horizontal="center"/>
      <protection hidden="1"/>
    </xf>
    <xf numFmtId="179" fontId="6" fillId="12" borderId="1" xfId="0" applyNumberFormat="1" applyFont="1" applyFill="1" applyBorder="1" applyAlignment="1" applyProtection="1">
      <alignment horizontal="center"/>
      <protection locked="0"/>
    </xf>
    <xf numFmtId="5" fontId="4" fillId="7" borderId="82" xfId="0" applyNumberFormat="1" applyFont="1" applyFill="1" applyBorder="1" applyAlignment="1" applyProtection="1">
      <alignment horizontal="center" vertical="center"/>
      <protection locked="0"/>
    </xf>
    <xf numFmtId="5" fontId="4" fillId="7" borderId="14" xfId="0" applyNumberFormat="1" applyFont="1" applyFill="1" applyBorder="1" applyAlignment="1" applyProtection="1">
      <alignment horizontal="center" vertical="center"/>
      <protection locked="0"/>
    </xf>
    <xf numFmtId="5" fontId="4" fillId="7" borderId="3" xfId="0" applyNumberFormat="1" applyFont="1" applyFill="1" applyBorder="1" applyAlignment="1" applyProtection="1">
      <alignment horizontal="center" vertical="center"/>
      <protection locked="0"/>
    </xf>
    <xf numFmtId="5" fontId="4" fillId="7" borderId="53" xfId="0" applyNumberFormat="1" applyFont="1" applyFill="1" applyBorder="1" applyAlignment="1" applyProtection="1">
      <alignment horizontal="center" vertical="center"/>
      <protection locked="0"/>
    </xf>
    <xf numFmtId="178" fontId="9" fillId="0" borderId="24" xfId="0" applyNumberFormat="1" applyFont="1" applyBorder="1" applyAlignment="1" applyProtection="1">
      <alignment horizontal="right"/>
      <protection hidden="1"/>
    </xf>
    <xf numFmtId="176" fontId="2" fillId="0" borderId="123" xfId="0" applyNumberFormat="1" applyFont="1" applyBorder="1" applyAlignment="1" applyProtection="1">
      <alignment horizontal="center" vertical="center"/>
      <protection hidden="1"/>
    </xf>
    <xf numFmtId="176" fontId="2" fillId="0" borderId="124" xfId="0" applyNumberFormat="1" applyFont="1" applyBorder="1" applyAlignment="1" applyProtection="1">
      <alignment horizontal="center" vertical="center"/>
      <protection hidden="1"/>
    </xf>
    <xf numFmtId="176" fontId="2" fillId="0" borderId="125" xfId="0" applyNumberFormat="1" applyFont="1" applyBorder="1" applyAlignment="1" applyProtection="1">
      <alignment horizontal="center" vertical="center"/>
      <protection hidden="1"/>
    </xf>
    <xf numFmtId="176" fontId="2" fillId="0" borderId="126" xfId="0" applyNumberFormat="1" applyFont="1" applyBorder="1" applyAlignment="1" applyProtection="1">
      <alignment horizontal="center" vertical="center"/>
      <protection hidden="1"/>
    </xf>
    <xf numFmtId="176" fontId="2" fillId="0" borderId="127" xfId="0" applyNumberFormat="1" applyFont="1" applyBorder="1" applyAlignment="1" applyProtection="1">
      <alignment horizontal="center" vertical="center"/>
      <protection hidden="1"/>
    </xf>
    <xf numFmtId="176" fontId="2" fillId="0" borderId="128" xfId="0" applyNumberFormat="1" applyFont="1" applyBorder="1" applyAlignment="1" applyProtection="1">
      <alignment horizontal="center" vertical="center"/>
      <protection hidden="1"/>
    </xf>
    <xf numFmtId="176" fontId="30" fillId="6" borderId="4" xfId="0" applyNumberFormat="1" applyFont="1" applyFill="1" applyBorder="1" applyAlignment="1" applyProtection="1">
      <alignment horizontal="center" vertical="center"/>
      <protection locked="0"/>
    </xf>
    <xf numFmtId="176" fontId="30" fillId="6" borderId="3" xfId="0" applyNumberFormat="1" applyFont="1" applyFill="1" applyBorder="1" applyAlignment="1" applyProtection="1">
      <alignment horizontal="center" vertical="center"/>
      <protection locked="0"/>
    </xf>
    <xf numFmtId="176" fontId="30" fillId="6" borderId="65" xfId="0" applyNumberFormat="1" applyFont="1" applyFill="1" applyBorder="1" applyAlignment="1" applyProtection="1">
      <alignment horizontal="center" vertical="center"/>
      <protection locked="0"/>
    </xf>
    <xf numFmtId="176" fontId="4" fillId="4" borderId="23" xfId="0" applyNumberFormat="1" applyFont="1" applyFill="1" applyBorder="1" applyAlignment="1" applyProtection="1">
      <alignment horizontal="center" vertical="center"/>
      <protection locked="0"/>
    </xf>
    <xf numFmtId="176" fontId="4" fillId="4" borderId="69" xfId="0" applyNumberFormat="1" applyFont="1" applyFill="1" applyBorder="1" applyAlignment="1" applyProtection="1">
      <alignment horizontal="center" vertical="center"/>
      <protection locked="0"/>
    </xf>
  </cellXfs>
  <cellStyles count="5">
    <cellStyle name="パーセント" xfId="1" builtinId="5"/>
    <cellStyle name="ハイパーリンク" xfId="2" builtinId="8"/>
    <cellStyle name="桁区切り" xfId="3" builtinId="6"/>
    <cellStyle name="通貨" xfId="4" builtinId="7"/>
    <cellStyle name="標準" xfId="0" builtinId="0"/>
  </cellStyles>
  <dxfs count="11">
    <dxf>
      <font>
        <condense val="0"/>
        <extend val="0"/>
        <color indexed="10"/>
      </font>
    </dxf>
    <dxf>
      <font>
        <condense val="0"/>
        <extend val="0"/>
        <color indexed="12"/>
      </font>
    </dxf>
    <dxf>
      <font>
        <condense val="0"/>
        <extend val="0"/>
        <color indexed="10"/>
      </font>
    </dxf>
    <dxf>
      <font>
        <condense val="0"/>
        <extend val="0"/>
        <color indexed="10"/>
      </font>
    </dxf>
    <dxf>
      <font>
        <condense val="0"/>
        <extend val="0"/>
        <color indexed="12"/>
      </font>
    </dxf>
    <dxf>
      <font>
        <condense val="0"/>
        <extend val="0"/>
        <color indexed="10"/>
      </font>
    </dxf>
    <dxf>
      <font>
        <condense val="0"/>
        <extend val="0"/>
        <color indexed="10"/>
      </font>
    </dxf>
    <dxf>
      <font>
        <condense val="0"/>
        <extend val="0"/>
        <color indexed="12"/>
      </font>
    </dxf>
    <dxf>
      <font>
        <condense val="0"/>
        <extend val="0"/>
        <color indexed="10"/>
      </font>
    </dxf>
    <dxf>
      <font>
        <condense val="0"/>
        <extend val="0"/>
        <color indexed="10"/>
      </font>
    </dxf>
    <dxf>
      <font>
        <condense val="0"/>
        <extend val="0"/>
        <color indexed="10"/>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EC0000"/>
      <rgbColor rgb="0000FF00"/>
      <rgbColor rgb="000000FF"/>
      <rgbColor rgb="00FFFF65"/>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99FFFF"/>
      <rgbColor rgb="00E5FFFF"/>
      <rgbColor rgb="00D9FFD9"/>
      <rgbColor rgb="00FFFFC3"/>
      <rgbColor rgb="00DCFDB3"/>
      <rgbColor rgb="00FFCBFF"/>
      <rgbColor rgb="00FFCCFF"/>
      <rgbColor rgb="00FFDDBB"/>
      <rgbColor rgb="003366FF"/>
      <rgbColor rgb="0033CCCC"/>
      <rgbColor rgb="00C0FC8A"/>
      <rgbColor rgb="00FFCC00"/>
      <rgbColor rgb="00FF9900"/>
      <rgbColor rgb="00FF6600"/>
      <rgbColor rgb="00666699"/>
      <rgbColor rgb="00969696"/>
      <rgbColor rgb="00003366"/>
      <rgbColor rgb="00339966"/>
      <rgbColor rgb="00003300"/>
      <rgbColor rgb="00333300"/>
      <rgbColor rgb="00993300"/>
      <rgbColor rgb="00FFDAB5"/>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fmlaLink="$M$9" lockText="1" noThreeD="1"/>
</file>

<file path=xl/ctrlProps/ctrlProp10.xml><?xml version="1.0" encoding="utf-8"?>
<formControlPr xmlns="http://schemas.microsoft.com/office/spreadsheetml/2009/9/main" objectType="CheckBox" fmlaLink="$M$18" lockText="1" noThreeD="1"/>
</file>

<file path=xl/ctrlProps/ctrlProp11.xml><?xml version="1.0" encoding="utf-8"?>
<formControlPr xmlns="http://schemas.microsoft.com/office/spreadsheetml/2009/9/main" objectType="CheckBox" fmlaLink="$M$19" lockText="1" noThreeD="1"/>
</file>

<file path=xl/ctrlProps/ctrlProp12.xml><?xml version="1.0" encoding="utf-8"?>
<formControlPr xmlns="http://schemas.microsoft.com/office/spreadsheetml/2009/9/main" objectType="CheckBox" fmlaLink="$M$20" lockText="1" noThreeD="1"/>
</file>

<file path=xl/ctrlProps/ctrlProp13.xml><?xml version="1.0" encoding="utf-8"?>
<formControlPr xmlns="http://schemas.microsoft.com/office/spreadsheetml/2009/9/main" objectType="CheckBox" fmlaLink="$M$21" lockText="1" noThreeD="1"/>
</file>

<file path=xl/ctrlProps/ctrlProp14.xml><?xml version="1.0" encoding="utf-8"?>
<formControlPr xmlns="http://schemas.microsoft.com/office/spreadsheetml/2009/9/main" objectType="CheckBox" fmlaLink="$M$22" lockText="1" noThreeD="1"/>
</file>

<file path=xl/ctrlProps/ctrlProp15.xml><?xml version="1.0" encoding="utf-8"?>
<formControlPr xmlns="http://schemas.microsoft.com/office/spreadsheetml/2009/9/main" objectType="CheckBox" fmlaLink="$M$23" lockText="1" noThreeD="1"/>
</file>

<file path=xl/ctrlProps/ctrlProp16.xml><?xml version="1.0" encoding="utf-8"?>
<formControlPr xmlns="http://schemas.microsoft.com/office/spreadsheetml/2009/9/main" objectType="CheckBox" fmlaLink="$M$24" lockText="1" noThreeD="1"/>
</file>

<file path=xl/ctrlProps/ctrlProp17.xml><?xml version="1.0" encoding="utf-8"?>
<formControlPr xmlns="http://schemas.microsoft.com/office/spreadsheetml/2009/9/main" objectType="CheckBox" fmlaLink="$M$25" lockText="1" noThreeD="1"/>
</file>

<file path=xl/ctrlProps/ctrlProp18.xml><?xml version="1.0" encoding="utf-8"?>
<formControlPr xmlns="http://schemas.microsoft.com/office/spreadsheetml/2009/9/main" objectType="CheckBox" fmlaLink="$M$26" lockText="1" noThreeD="1"/>
</file>

<file path=xl/ctrlProps/ctrlProp19.xml><?xml version="1.0" encoding="utf-8"?>
<formControlPr xmlns="http://schemas.microsoft.com/office/spreadsheetml/2009/9/main" objectType="CheckBox" fmlaLink="$M$27" lockText="1" noThreeD="1"/>
</file>

<file path=xl/ctrlProps/ctrlProp2.xml><?xml version="1.0" encoding="utf-8"?>
<formControlPr xmlns="http://schemas.microsoft.com/office/spreadsheetml/2009/9/main" objectType="CheckBox" fmlaLink="$M$10" lockText="1" noThreeD="1"/>
</file>

<file path=xl/ctrlProps/ctrlProp20.xml><?xml version="1.0" encoding="utf-8"?>
<formControlPr xmlns="http://schemas.microsoft.com/office/spreadsheetml/2009/9/main" objectType="CheckBox" fmlaLink="$M$28" lockText="1" noThreeD="1"/>
</file>

<file path=xl/ctrlProps/ctrlProp21.xml><?xml version="1.0" encoding="utf-8"?>
<formControlPr xmlns="http://schemas.microsoft.com/office/spreadsheetml/2009/9/main" objectType="CheckBox" fmlaLink="$M$29" lockText="1" noThreeD="1"/>
</file>

<file path=xl/ctrlProps/ctrlProp22.xml><?xml version="1.0" encoding="utf-8"?>
<formControlPr xmlns="http://schemas.microsoft.com/office/spreadsheetml/2009/9/main" objectType="CheckBox" fmlaLink="$M$30" lockText="1" noThreeD="1"/>
</file>

<file path=xl/ctrlProps/ctrlProp23.xml><?xml version="1.0" encoding="utf-8"?>
<formControlPr xmlns="http://schemas.microsoft.com/office/spreadsheetml/2009/9/main" objectType="CheckBox" fmlaLink="$M$31" lockText="1" noThreeD="1"/>
</file>

<file path=xl/ctrlProps/ctrlProp24.xml><?xml version="1.0" encoding="utf-8"?>
<formControlPr xmlns="http://schemas.microsoft.com/office/spreadsheetml/2009/9/main" objectType="CheckBox" fmlaLink="$M$32" lockText="1" noThreeD="1"/>
</file>

<file path=xl/ctrlProps/ctrlProp25.xml><?xml version="1.0" encoding="utf-8"?>
<formControlPr xmlns="http://schemas.microsoft.com/office/spreadsheetml/2009/9/main" objectType="CheckBox" fmlaLink="$M$33" lockText="1" noThreeD="1"/>
</file>

<file path=xl/ctrlProps/ctrlProp26.xml><?xml version="1.0" encoding="utf-8"?>
<formControlPr xmlns="http://schemas.microsoft.com/office/spreadsheetml/2009/9/main" objectType="CheckBox" fmlaLink="$M$34" lockText="1" noThreeD="1"/>
</file>

<file path=xl/ctrlProps/ctrlProp27.xml><?xml version="1.0" encoding="utf-8"?>
<formControlPr xmlns="http://schemas.microsoft.com/office/spreadsheetml/2009/9/main" objectType="CheckBox" fmlaLink="$M$35" lockText="1" noThreeD="1"/>
</file>

<file path=xl/ctrlProps/ctrlProp28.xml><?xml version="1.0" encoding="utf-8"?>
<formControlPr xmlns="http://schemas.microsoft.com/office/spreadsheetml/2009/9/main" objectType="CheckBox" fmlaLink="$M$36" lockText="1" noThreeD="1"/>
</file>

<file path=xl/ctrlProps/ctrlProp29.xml><?xml version="1.0" encoding="utf-8"?>
<formControlPr xmlns="http://schemas.microsoft.com/office/spreadsheetml/2009/9/main" objectType="CheckBox" fmlaLink="$M$37" lockText="1" noThreeD="1"/>
</file>

<file path=xl/ctrlProps/ctrlProp3.xml><?xml version="1.0" encoding="utf-8"?>
<formControlPr xmlns="http://schemas.microsoft.com/office/spreadsheetml/2009/9/main" objectType="CheckBox" fmlaLink="$M$11" lockText="1" noThreeD="1"/>
</file>

<file path=xl/ctrlProps/ctrlProp30.xml><?xml version="1.0" encoding="utf-8"?>
<formControlPr xmlns="http://schemas.microsoft.com/office/spreadsheetml/2009/9/main" objectType="CheckBox" fmlaLink="$M$38" lockText="1" noThreeD="1"/>
</file>

<file path=xl/ctrlProps/ctrlProp31.xml><?xml version="1.0" encoding="utf-8"?>
<formControlPr xmlns="http://schemas.microsoft.com/office/spreadsheetml/2009/9/main" objectType="CheckBox" fmlaLink="$M$39" lockText="1" noThreeD="1"/>
</file>

<file path=xl/ctrlProps/ctrlProp32.xml><?xml version="1.0" encoding="utf-8"?>
<formControlPr xmlns="http://schemas.microsoft.com/office/spreadsheetml/2009/9/main" objectType="CheckBox" fmlaLink="$Z$12" lockText="1" noThreeD="1"/>
</file>

<file path=xl/ctrlProps/ctrlProp33.xml><?xml version="1.0" encoding="utf-8"?>
<formControlPr xmlns="http://schemas.microsoft.com/office/spreadsheetml/2009/9/main" objectType="CheckBox" fmlaLink="$Z$13" lockText="1" noThreeD="1"/>
</file>

<file path=xl/ctrlProps/ctrlProp34.xml><?xml version="1.0" encoding="utf-8"?>
<formControlPr xmlns="http://schemas.microsoft.com/office/spreadsheetml/2009/9/main" objectType="CheckBox" fmlaLink="$M$9" lockText="1" noThreeD="1"/>
</file>

<file path=xl/ctrlProps/ctrlProp35.xml><?xml version="1.0" encoding="utf-8"?>
<formControlPr xmlns="http://schemas.microsoft.com/office/spreadsheetml/2009/9/main" objectType="CheckBox" fmlaLink="$Z$21" lockText="1" noThreeD="1"/>
</file>

<file path=xl/ctrlProps/ctrlProp36.xml><?xml version="1.0" encoding="utf-8"?>
<formControlPr xmlns="http://schemas.microsoft.com/office/spreadsheetml/2009/9/main" objectType="CheckBox" fmlaLink="$Z$22" lockText="1" noThreeD="1"/>
</file>

<file path=xl/ctrlProps/ctrlProp4.xml><?xml version="1.0" encoding="utf-8"?>
<formControlPr xmlns="http://schemas.microsoft.com/office/spreadsheetml/2009/9/main" objectType="CheckBox" fmlaLink="$M$12" lockText="1" noThreeD="1"/>
</file>

<file path=xl/ctrlProps/ctrlProp5.xml><?xml version="1.0" encoding="utf-8"?>
<formControlPr xmlns="http://schemas.microsoft.com/office/spreadsheetml/2009/9/main" objectType="CheckBox" fmlaLink="$M$13" lockText="1" noThreeD="1"/>
</file>

<file path=xl/ctrlProps/ctrlProp6.xml><?xml version="1.0" encoding="utf-8"?>
<formControlPr xmlns="http://schemas.microsoft.com/office/spreadsheetml/2009/9/main" objectType="CheckBox" fmlaLink="$M$14" lockText="1" noThreeD="1"/>
</file>

<file path=xl/ctrlProps/ctrlProp7.xml><?xml version="1.0" encoding="utf-8"?>
<formControlPr xmlns="http://schemas.microsoft.com/office/spreadsheetml/2009/9/main" objectType="CheckBox" fmlaLink="$M$15" lockText="1" noThreeD="1"/>
</file>

<file path=xl/ctrlProps/ctrlProp8.xml><?xml version="1.0" encoding="utf-8"?>
<formControlPr xmlns="http://schemas.microsoft.com/office/spreadsheetml/2009/9/main" objectType="CheckBox" fmlaLink="$M$16" lockText="1" noThreeD="1"/>
</file>

<file path=xl/ctrlProps/ctrlProp9.xml><?xml version="1.0" encoding="utf-8"?>
<formControlPr xmlns="http://schemas.microsoft.com/office/spreadsheetml/2009/9/main" objectType="CheckBox" fmlaLink="$M$17"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142875</xdr:colOff>
      <xdr:row>4</xdr:row>
      <xdr:rowOff>47625</xdr:rowOff>
    </xdr:from>
    <xdr:to>
      <xdr:col>1</xdr:col>
      <xdr:colOff>266700</xdr:colOff>
      <xdr:row>5</xdr:row>
      <xdr:rowOff>180975</xdr:rowOff>
    </xdr:to>
    <xdr:sp macro="" textlink="">
      <xdr:nvSpPr>
        <xdr:cNvPr id="6807" name="AutoShape 434"/>
        <xdr:cNvSpPr>
          <a:spLocks noChangeArrowheads="1"/>
        </xdr:cNvSpPr>
      </xdr:nvSpPr>
      <xdr:spPr bwMode="auto">
        <a:xfrm>
          <a:off x="200025" y="685800"/>
          <a:ext cx="123825" cy="333375"/>
        </a:xfrm>
        <a:prstGeom prst="rightArrow">
          <a:avLst>
            <a:gd name="adj1" fmla="val 50000"/>
            <a:gd name="adj2" fmla="val 25000"/>
          </a:avLst>
        </a:prstGeom>
        <a:solidFill>
          <a:srgbClr val="FFCBFF"/>
        </a:solidFill>
        <a:ln w="9525">
          <a:solidFill>
            <a:srgbClr val="000000"/>
          </a:solidFill>
          <a:miter lim="800000"/>
          <a:headEnd/>
          <a:tailEnd/>
        </a:ln>
      </xdr:spPr>
    </xdr:sp>
    <xdr:clientData/>
  </xdr:twoCellAnchor>
  <mc:AlternateContent xmlns:mc="http://schemas.openxmlformats.org/markup-compatibility/2006">
    <mc:Choice xmlns:a14="http://schemas.microsoft.com/office/drawing/2010/main" Requires="a14">
      <xdr:twoCellAnchor editAs="oneCell">
        <xdr:from>
          <xdr:col>11</xdr:col>
          <xdr:colOff>38100</xdr:colOff>
          <xdr:row>8</xdr:row>
          <xdr:rowOff>0</xdr:rowOff>
        </xdr:from>
        <xdr:to>
          <xdr:col>20</xdr:col>
          <xdr:colOff>0</xdr:colOff>
          <xdr:row>9</xdr:row>
          <xdr:rowOff>9525</xdr:rowOff>
        </xdr:to>
        <xdr:sp macro="" textlink="">
          <xdr:nvSpPr>
            <xdr:cNvPr id="6547" name="Check Box 403" hidden="1">
              <a:extLst>
                <a:ext uri="{63B3BB69-23CF-44E3-9099-C40C66FF867C}">
                  <a14:compatExt spid="_x0000_s654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9</xdr:row>
          <xdr:rowOff>0</xdr:rowOff>
        </xdr:from>
        <xdr:to>
          <xdr:col>20</xdr:col>
          <xdr:colOff>0</xdr:colOff>
          <xdr:row>10</xdr:row>
          <xdr:rowOff>9525</xdr:rowOff>
        </xdr:to>
        <xdr:sp macro="" textlink="">
          <xdr:nvSpPr>
            <xdr:cNvPr id="6581" name="Check Box 437" hidden="1">
              <a:extLst>
                <a:ext uri="{63B3BB69-23CF-44E3-9099-C40C66FF867C}">
                  <a14:compatExt spid="_x0000_s658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10</xdr:row>
          <xdr:rowOff>0</xdr:rowOff>
        </xdr:from>
        <xdr:to>
          <xdr:col>20</xdr:col>
          <xdr:colOff>0</xdr:colOff>
          <xdr:row>11</xdr:row>
          <xdr:rowOff>9525</xdr:rowOff>
        </xdr:to>
        <xdr:sp macro="" textlink="">
          <xdr:nvSpPr>
            <xdr:cNvPr id="6582" name="Check Box 438" hidden="1">
              <a:extLst>
                <a:ext uri="{63B3BB69-23CF-44E3-9099-C40C66FF867C}">
                  <a14:compatExt spid="_x0000_s658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11</xdr:row>
          <xdr:rowOff>0</xdr:rowOff>
        </xdr:from>
        <xdr:to>
          <xdr:col>20</xdr:col>
          <xdr:colOff>0</xdr:colOff>
          <xdr:row>12</xdr:row>
          <xdr:rowOff>9525</xdr:rowOff>
        </xdr:to>
        <xdr:sp macro="" textlink="">
          <xdr:nvSpPr>
            <xdr:cNvPr id="6583" name="Check Box 439" hidden="1">
              <a:extLst>
                <a:ext uri="{63B3BB69-23CF-44E3-9099-C40C66FF867C}">
                  <a14:compatExt spid="_x0000_s65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12</xdr:row>
          <xdr:rowOff>0</xdr:rowOff>
        </xdr:from>
        <xdr:to>
          <xdr:col>20</xdr:col>
          <xdr:colOff>0</xdr:colOff>
          <xdr:row>13</xdr:row>
          <xdr:rowOff>9525</xdr:rowOff>
        </xdr:to>
        <xdr:sp macro="" textlink="">
          <xdr:nvSpPr>
            <xdr:cNvPr id="6584" name="Check Box 440" hidden="1">
              <a:extLst>
                <a:ext uri="{63B3BB69-23CF-44E3-9099-C40C66FF867C}">
                  <a14:compatExt spid="_x0000_s65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13</xdr:row>
          <xdr:rowOff>0</xdr:rowOff>
        </xdr:from>
        <xdr:to>
          <xdr:col>20</xdr:col>
          <xdr:colOff>0</xdr:colOff>
          <xdr:row>14</xdr:row>
          <xdr:rowOff>9525</xdr:rowOff>
        </xdr:to>
        <xdr:sp macro="" textlink="">
          <xdr:nvSpPr>
            <xdr:cNvPr id="6585" name="Check Box 441" hidden="1">
              <a:extLst>
                <a:ext uri="{63B3BB69-23CF-44E3-9099-C40C66FF867C}">
                  <a14:compatExt spid="_x0000_s65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14</xdr:row>
          <xdr:rowOff>0</xdr:rowOff>
        </xdr:from>
        <xdr:to>
          <xdr:col>20</xdr:col>
          <xdr:colOff>0</xdr:colOff>
          <xdr:row>15</xdr:row>
          <xdr:rowOff>9525</xdr:rowOff>
        </xdr:to>
        <xdr:sp macro="" textlink="">
          <xdr:nvSpPr>
            <xdr:cNvPr id="6586" name="Check Box 442" hidden="1">
              <a:extLst>
                <a:ext uri="{63B3BB69-23CF-44E3-9099-C40C66FF867C}">
                  <a14:compatExt spid="_x0000_s65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15</xdr:row>
          <xdr:rowOff>0</xdr:rowOff>
        </xdr:from>
        <xdr:to>
          <xdr:col>20</xdr:col>
          <xdr:colOff>0</xdr:colOff>
          <xdr:row>16</xdr:row>
          <xdr:rowOff>9525</xdr:rowOff>
        </xdr:to>
        <xdr:sp macro="" textlink="">
          <xdr:nvSpPr>
            <xdr:cNvPr id="6587" name="Check Box 443" hidden="1">
              <a:extLst>
                <a:ext uri="{63B3BB69-23CF-44E3-9099-C40C66FF867C}">
                  <a14:compatExt spid="_x0000_s65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16</xdr:row>
          <xdr:rowOff>0</xdr:rowOff>
        </xdr:from>
        <xdr:to>
          <xdr:col>20</xdr:col>
          <xdr:colOff>0</xdr:colOff>
          <xdr:row>17</xdr:row>
          <xdr:rowOff>9525</xdr:rowOff>
        </xdr:to>
        <xdr:sp macro="" textlink="">
          <xdr:nvSpPr>
            <xdr:cNvPr id="6588" name="Check Box 444" hidden="1">
              <a:extLst>
                <a:ext uri="{63B3BB69-23CF-44E3-9099-C40C66FF867C}">
                  <a14:compatExt spid="_x0000_s65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17</xdr:row>
          <xdr:rowOff>0</xdr:rowOff>
        </xdr:from>
        <xdr:to>
          <xdr:col>20</xdr:col>
          <xdr:colOff>0</xdr:colOff>
          <xdr:row>18</xdr:row>
          <xdr:rowOff>9525</xdr:rowOff>
        </xdr:to>
        <xdr:sp macro="" textlink="">
          <xdr:nvSpPr>
            <xdr:cNvPr id="6589" name="Check Box 445" hidden="1">
              <a:extLst>
                <a:ext uri="{63B3BB69-23CF-44E3-9099-C40C66FF867C}">
                  <a14:compatExt spid="_x0000_s65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18</xdr:row>
          <xdr:rowOff>0</xdr:rowOff>
        </xdr:from>
        <xdr:to>
          <xdr:col>20</xdr:col>
          <xdr:colOff>0</xdr:colOff>
          <xdr:row>19</xdr:row>
          <xdr:rowOff>9525</xdr:rowOff>
        </xdr:to>
        <xdr:sp macro="" textlink="">
          <xdr:nvSpPr>
            <xdr:cNvPr id="6590" name="Check Box 446" hidden="1">
              <a:extLst>
                <a:ext uri="{63B3BB69-23CF-44E3-9099-C40C66FF867C}">
                  <a14:compatExt spid="_x0000_s65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19</xdr:row>
          <xdr:rowOff>0</xdr:rowOff>
        </xdr:from>
        <xdr:to>
          <xdr:col>20</xdr:col>
          <xdr:colOff>0</xdr:colOff>
          <xdr:row>20</xdr:row>
          <xdr:rowOff>9525</xdr:rowOff>
        </xdr:to>
        <xdr:sp macro="" textlink="">
          <xdr:nvSpPr>
            <xdr:cNvPr id="6591" name="Check Box 447" hidden="1">
              <a:extLst>
                <a:ext uri="{63B3BB69-23CF-44E3-9099-C40C66FF867C}">
                  <a14:compatExt spid="_x0000_s65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20</xdr:row>
          <xdr:rowOff>0</xdr:rowOff>
        </xdr:from>
        <xdr:to>
          <xdr:col>20</xdr:col>
          <xdr:colOff>0</xdr:colOff>
          <xdr:row>21</xdr:row>
          <xdr:rowOff>9525</xdr:rowOff>
        </xdr:to>
        <xdr:sp macro="" textlink="">
          <xdr:nvSpPr>
            <xdr:cNvPr id="6592" name="Check Box 448" hidden="1">
              <a:extLst>
                <a:ext uri="{63B3BB69-23CF-44E3-9099-C40C66FF867C}">
                  <a14:compatExt spid="_x0000_s65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21</xdr:row>
          <xdr:rowOff>0</xdr:rowOff>
        </xdr:from>
        <xdr:to>
          <xdr:col>20</xdr:col>
          <xdr:colOff>0</xdr:colOff>
          <xdr:row>22</xdr:row>
          <xdr:rowOff>9525</xdr:rowOff>
        </xdr:to>
        <xdr:sp macro="" textlink="">
          <xdr:nvSpPr>
            <xdr:cNvPr id="6593" name="Check Box 449" hidden="1">
              <a:extLst>
                <a:ext uri="{63B3BB69-23CF-44E3-9099-C40C66FF867C}">
                  <a14:compatExt spid="_x0000_s65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22</xdr:row>
          <xdr:rowOff>0</xdr:rowOff>
        </xdr:from>
        <xdr:to>
          <xdr:col>20</xdr:col>
          <xdr:colOff>0</xdr:colOff>
          <xdr:row>23</xdr:row>
          <xdr:rowOff>9525</xdr:rowOff>
        </xdr:to>
        <xdr:sp macro="" textlink="">
          <xdr:nvSpPr>
            <xdr:cNvPr id="6594" name="Check Box 450" hidden="1">
              <a:extLst>
                <a:ext uri="{63B3BB69-23CF-44E3-9099-C40C66FF867C}">
                  <a14:compatExt spid="_x0000_s65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23</xdr:row>
          <xdr:rowOff>0</xdr:rowOff>
        </xdr:from>
        <xdr:to>
          <xdr:col>20</xdr:col>
          <xdr:colOff>0</xdr:colOff>
          <xdr:row>24</xdr:row>
          <xdr:rowOff>9525</xdr:rowOff>
        </xdr:to>
        <xdr:sp macro="" textlink="">
          <xdr:nvSpPr>
            <xdr:cNvPr id="6595" name="Check Box 451" hidden="1">
              <a:extLst>
                <a:ext uri="{63B3BB69-23CF-44E3-9099-C40C66FF867C}">
                  <a14:compatExt spid="_x0000_s65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24</xdr:row>
          <xdr:rowOff>0</xdr:rowOff>
        </xdr:from>
        <xdr:to>
          <xdr:col>20</xdr:col>
          <xdr:colOff>0</xdr:colOff>
          <xdr:row>25</xdr:row>
          <xdr:rowOff>9525</xdr:rowOff>
        </xdr:to>
        <xdr:sp macro="" textlink="">
          <xdr:nvSpPr>
            <xdr:cNvPr id="6596" name="Check Box 452" hidden="1">
              <a:extLst>
                <a:ext uri="{63B3BB69-23CF-44E3-9099-C40C66FF867C}">
                  <a14:compatExt spid="_x0000_s65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25</xdr:row>
          <xdr:rowOff>0</xdr:rowOff>
        </xdr:from>
        <xdr:to>
          <xdr:col>20</xdr:col>
          <xdr:colOff>0</xdr:colOff>
          <xdr:row>26</xdr:row>
          <xdr:rowOff>9525</xdr:rowOff>
        </xdr:to>
        <xdr:sp macro="" textlink="">
          <xdr:nvSpPr>
            <xdr:cNvPr id="6597" name="Check Box 453" hidden="1">
              <a:extLst>
                <a:ext uri="{63B3BB69-23CF-44E3-9099-C40C66FF867C}">
                  <a14:compatExt spid="_x0000_s65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26</xdr:row>
          <xdr:rowOff>0</xdr:rowOff>
        </xdr:from>
        <xdr:to>
          <xdr:col>20</xdr:col>
          <xdr:colOff>0</xdr:colOff>
          <xdr:row>27</xdr:row>
          <xdr:rowOff>9525</xdr:rowOff>
        </xdr:to>
        <xdr:sp macro="" textlink="">
          <xdr:nvSpPr>
            <xdr:cNvPr id="6598" name="Check Box 454" hidden="1">
              <a:extLst>
                <a:ext uri="{63B3BB69-23CF-44E3-9099-C40C66FF867C}">
                  <a14:compatExt spid="_x0000_s65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27</xdr:row>
          <xdr:rowOff>0</xdr:rowOff>
        </xdr:from>
        <xdr:to>
          <xdr:col>20</xdr:col>
          <xdr:colOff>0</xdr:colOff>
          <xdr:row>28</xdr:row>
          <xdr:rowOff>9525</xdr:rowOff>
        </xdr:to>
        <xdr:sp macro="" textlink="">
          <xdr:nvSpPr>
            <xdr:cNvPr id="6599" name="Check Box 455" hidden="1">
              <a:extLst>
                <a:ext uri="{63B3BB69-23CF-44E3-9099-C40C66FF867C}">
                  <a14:compatExt spid="_x0000_s65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28</xdr:row>
          <xdr:rowOff>0</xdr:rowOff>
        </xdr:from>
        <xdr:to>
          <xdr:col>20</xdr:col>
          <xdr:colOff>0</xdr:colOff>
          <xdr:row>29</xdr:row>
          <xdr:rowOff>9525</xdr:rowOff>
        </xdr:to>
        <xdr:sp macro="" textlink="">
          <xdr:nvSpPr>
            <xdr:cNvPr id="6600" name="Check Box 456" hidden="1">
              <a:extLst>
                <a:ext uri="{63B3BB69-23CF-44E3-9099-C40C66FF867C}">
                  <a14:compatExt spid="_x0000_s66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29</xdr:row>
          <xdr:rowOff>0</xdr:rowOff>
        </xdr:from>
        <xdr:to>
          <xdr:col>20</xdr:col>
          <xdr:colOff>0</xdr:colOff>
          <xdr:row>30</xdr:row>
          <xdr:rowOff>9525</xdr:rowOff>
        </xdr:to>
        <xdr:sp macro="" textlink="">
          <xdr:nvSpPr>
            <xdr:cNvPr id="6601" name="Check Box 457" hidden="1">
              <a:extLst>
                <a:ext uri="{63B3BB69-23CF-44E3-9099-C40C66FF867C}">
                  <a14:compatExt spid="_x0000_s66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30</xdr:row>
          <xdr:rowOff>0</xdr:rowOff>
        </xdr:from>
        <xdr:to>
          <xdr:col>20</xdr:col>
          <xdr:colOff>0</xdr:colOff>
          <xdr:row>31</xdr:row>
          <xdr:rowOff>9525</xdr:rowOff>
        </xdr:to>
        <xdr:sp macro="" textlink="">
          <xdr:nvSpPr>
            <xdr:cNvPr id="6602" name="Check Box 458" hidden="1">
              <a:extLst>
                <a:ext uri="{63B3BB69-23CF-44E3-9099-C40C66FF867C}">
                  <a14:compatExt spid="_x0000_s66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31</xdr:row>
          <xdr:rowOff>0</xdr:rowOff>
        </xdr:from>
        <xdr:to>
          <xdr:col>20</xdr:col>
          <xdr:colOff>0</xdr:colOff>
          <xdr:row>32</xdr:row>
          <xdr:rowOff>9525</xdr:rowOff>
        </xdr:to>
        <xdr:sp macro="" textlink="">
          <xdr:nvSpPr>
            <xdr:cNvPr id="6603" name="Check Box 459" hidden="1">
              <a:extLst>
                <a:ext uri="{63B3BB69-23CF-44E3-9099-C40C66FF867C}">
                  <a14:compatExt spid="_x0000_s66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32</xdr:row>
          <xdr:rowOff>0</xdr:rowOff>
        </xdr:from>
        <xdr:to>
          <xdr:col>20</xdr:col>
          <xdr:colOff>0</xdr:colOff>
          <xdr:row>33</xdr:row>
          <xdr:rowOff>9525</xdr:rowOff>
        </xdr:to>
        <xdr:sp macro="" textlink="">
          <xdr:nvSpPr>
            <xdr:cNvPr id="6604" name="Check Box 460" hidden="1">
              <a:extLst>
                <a:ext uri="{63B3BB69-23CF-44E3-9099-C40C66FF867C}">
                  <a14:compatExt spid="_x0000_s66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33</xdr:row>
          <xdr:rowOff>0</xdr:rowOff>
        </xdr:from>
        <xdr:to>
          <xdr:col>20</xdr:col>
          <xdr:colOff>0</xdr:colOff>
          <xdr:row>34</xdr:row>
          <xdr:rowOff>9525</xdr:rowOff>
        </xdr:to>
        <xdr:sp macro="" textlink="">
          <xdr:nvSpPr>
            <xdr:cNvPr id="6605" name="Check Box 461" hidden="1">
              <a:extLst>
                <a:ext uri="{63B3BB69-23CF-44E3-9099-C40C66FF867C}">
                  <a14:compatExt spid="_x0000_s66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34</xdr:row>
          <xdr:rowOff>0</xdr:rowOff>
        </xdr:from>
        <xdr:to>
          <xdr:col>20</xdr:col>
          <xdr:colOff>0</xdr:colOff>
          <xdr:row>35</xdr:row>
          <xdr:rowOff>9525</xdr:rowOff>
        </xdr:to>
        <xdr:sp macro="" textlink="">
          <xdr:nvSpPr>
            <xdr:cNvPr id="6606" name="Check Box 462" hidden="1">
              <a:extLst>
                <a:ext uri="{63B3BB69-23CF-44E3-9099-C40C66FF867C}">
                  <a14:compatExt spid="_x0000_s66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35</xdr:row>
          <xdr:rowOff>0</xdr:rowOff>
        </xdr:from>
        <xdr:to>
          <xdr:col>20</xdr:col>
          <xdr:colOff>0</xdr:colOff>
          <xdr:row>36</xdr:row>
          <xdr:rowOff>9525</xdr:rowOff>
        </xdr:to>
        <xdr:sp macro="" textlink="">
          <xdr:nvSpPr>
            <xdr:cNvPr id="6607" name="Check Box 463" hidden="1">
              <a:extLst>
                <a:ext uri="{63B3BB69-23CF-44E3-9099-C40C66FF867C}">
                  <a14:compatExt spid="_x0000_s66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36</xdr:row>
          <xdr:rowOff>0</xdr:rowOff>
        </xdr:from>
        <xdr:to>
          <xdr:col>20</xdr:col>
          <xdr:colOff>0</xdr:colOff>
          <xdr:row>37</xdr:row>
          <xdr:rowOff>9525</xdr:rowOff>
        </xdr:to>
        <xdr:sp macro="" textlink="">
          <xdr:nvSpPr>
            <xdr:cNvPr id="6608" name="Check Box 464" hidden="1">
              <a:extLst>
                <a:ext uri="{63B3BB69-23CF-44E3-9099-C40C66FF867C}">
                  <a14:compatExt spid="_x0000_s66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37</xdr:row>
          <xdr:rowOff>0</xdr:rowOff>
        </xdr:from>
        <xdr:to>
          <xdr:col>20</xdr:col>
          <xdr:colOff>0</xdr:colOff>
          <xdr:row>38</xdr:row>
          <xdr:rowOff>9525</xdr:rowOff>
        </xdr:to>
        <xdr:sp macro="" textlink="">
          <xdr:nvSpPr>
            <xdr:cNvPr id="6609" name="Check Box 465" hidden="1">
              <a:extLst>
                <a:ext uri="{63B3BB69-23CF-44E3-9099-C40C66FF867C}">
                  <a14:compatExt spid="_x0000_s66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38</xdr:row>
          <xdr:rowOff>0</xdr:rowOff>
        </xdr:from>
        <xdr:to>
          <xdr:col>20</xdr:col>
          <xdr:colOff>0</xdr:colOff>
          <xdr:row>39</xdr:row>
          <xdr:rowOff>9525</xdr:rowOff>
        </xdr:to>
        <xdr:sp macro="" textlink="">
          <xdr:nvSpPr>
            <xdr:cNvPr id="6610" name="Check Box 466" hidden="1">
              <a:extLst>
                <a:ext uri="{63B3BB69-23CF-44E3-9099-C40C66FF867C}">
                  <a14:compatExt spid="_x0000_s66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38100</xdr:colOff>
          <xdr:row>11</xdr:row>
          <xdr:rowOff>0</xdr:rowOff>
        </xdr:from>
        <xdr:to>
          <xdr:col>27</xdr:col>
          <xdr:colOff>57150</xdr:colOff>
          <xdr:row>12</xdr:row>
          <xdr:rowOff>9525</xdr:rowOff>
        </xdr:to>
        <xdr:sp macro="" textlink="">
          <xdr:nvSpPr>
            <xdr:cNvPr id="6612" name="Check Box 468" hidden="1">
              <a:extLst>
                <a:ext uri="{63B3BB69-23CF-44E3-9099-C40C66FF867C}">
                  <a14:compatExt spid="_x0000_s66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38100</xdr:colOff>
          <xdr:row>12</xdr:row>
          <xdr:rowOff>0</xdr:rowOff>
        </xdr:from>
        <xdr:to>
          <xdr:col>27</xdr:col>
          <xdr:colOff>57150</xdr:colOff>
          <xdr:row>13</xdr:row>
          <xdr:rowOff>9525</xdr:rowOff>
        </xdr:to>
        <xdr:sp macro="" textlink="">
          <xdr:nvSpPr>
            <xdr:cNvPr id="6613" name="Check Box 469" hidden="1">
              <a:extLst>
                <a:ext uri="{63B3BB69-23CF-44E3-9099-C40C66FF867C}">
                  <a14:compatExt spid="_x0000_s66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38100</xdr:colOff>
          <xdr:row>20</xdr:row>
          <xdr:rowOff>0</xdr:rowOff>
        </xdr:from>
        <xdr:to>
          <xdr:col>27</xdr:col>
          <xdr:colOff>57150</xdr:colOff>
          <xdr:row>21</xdr:row>
          <xdr:rowOff>9525</xdr:rowOff>
        </xdr:to>
        <xdr:sp macro="" textlink="">
          <xdr:nvSpPr>
            <xdr:cNvPr id="6615" name="Check Box 471" hidden="1">
              <a:extLst>
                <a:ext uri="{63B3BB69-23CF-44E3-9099-C40C66FF867C}">
                  <a14:compatExt spid="_x0000_s66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38100</xdr:colOff>
          <xdr:row>20</xdr:row>
          <xdr:rowOff>0</xdr:rowOff>
        </xdr:from>
        <xdr:to>
          <xdr:col>27</xdr:col>
          <xdr:colOff>57150</xdr:colOff>
          <xdr:row>21</xdr:row>
          <xdr:rowOff>9525</xdr:rowOff>
        </xdr:to>
        <xdr:sp macro="" textlink="">
          <xdr:nvSpPr>
            <xdr:cNvPr id="6616" name="Check Box 472" hidden="1">
              <a:extLst>
                <a:ext uri="{63B3BB69-23CF-44E3-9099-C40C66FF867C}">
                  <a14:compatExt spid="_x0000_s66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38100</xdr:colOff>
          <xdr:row>21</xdr:row>
          <xdr:rowOff>0</xdr:rowOff>
        </xdr:from>
        <xdr:to>
          <xdr:col>27</xdr:col>
          <xdr:colOff>57150</xdr:colOff>
          <xdr:row>22</xdr:row>
          <xdr:rowOff>9525</xdr:rowOff>
        </xdr:to>
        <xdr:sp macro="" textlink="">
          <xdr:nvSpPr>
            <xdr:cNvPr id="6617" name="Check Box 473" hidden="1">
              <a:extLst>
                <a:ext uri="{63B3BB69-23CF-44E3-9099-C40C66FF867C}">
                  <a14:compatExt spid="_x0000_s661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20</xdr:col>
      <xdr:colOff>28575</xdr:colOff>
      <xdr:row>1</xdr:row>
      <xdr:rowOff>38100</xdr:rowOff>
    </xdr:from>
    <xdr:to>
      <xdr:col>20</xdr:col>
      <xdr:colOff>161925</xdr:colOff>
      <xdr:row>1</xdr:row>
      <xdr:rowOff>161925</xdr:rowOff>
    </xdr:to>
    <xdr:sp macro="" textlink="">
      <xdr:nvSpPr>
        <xdr:cNvPr id="5125" name="AutoShape 5"/>
        <xdr:cNvSpPr>
          <a:spLocks noChangeArrowheads="1"/>
        </xdr:cNvSpPr>
      </xdr:nvSpPr>
      <xdr:spPr bwMode="auto">
        <a:xfrm>
          <a:off x="6724650" y="200025"/>
          <a:ext cx="133350" cy="123825"/>
        </a:xfrm>
        <a:prstGeom prst="star5">
          <a:avLst/>
        </a:prstGeom>
        <a:solidFill>
          <a:srgbClr val="EC0000"/>
        </a:solidFill>
        <a:ln w="9525">
          <a:solidFill>
            <a:srgbClr val="000000"/>
          </a:solidFill>
          <a:miter lim="800000"/>
          <a:headEnd/>
          <a:tailEnd/>
        </a:ln>
      </xdr:spPr>
      <xdr:txBody>
        <a:bodyPr/>
        <a:lstStyle/>
        <a:p>
          <a:endParaRPr lang="ja-JP" altLang="en-US"/>
        </a:p>
      </xdr:txBody>
    </xdr:sp>
    <xdr:clientData/>
  </xdr:twoCellAnchor>
  <xdr:twoCellAnchor>
    <xdr:from>
      <xdr:col>20</xdr:col>
      <xdr:colOff>28575</xdr:colOff>
      <xdr:row>2</xdr:row>
      <xdr:rowOff>19050</xdr:rowOff>
    </xdr:from>
    <xdr:to>
      <xdr:col>20</xdr:col>
      <xdr:colOff>161925</xdr:colOff>
      <xdr:row>2</xdr:row>
      <xdr:rowOff>142875</xdr:rowOff>
    </xdr:to>
    <xdr:sp macro="" textlink="">
      <xdr:nvSpPr>
        <xdr:cNvPr id="5126" name="AutoShape 6"/>
        <xdr:cNvSpPr>
          <a:spLocks noChangeArrowheads="1"/>
        </xdr:cNvSpPr>
      </xdr:nvSpPr>
      <xdr:spPr bwMode="auto">
        <a:xfrm>
          <a:off x="6724650" y="361950"/>
          <a:ext cx="133350" cy="123825"/>
        </a:xfrm>
        <a:prstGeom prst="star5">
          <a:avLst/>
        </a:prstGeom>
        <a:solidFill>
          <a:srgbClr val="00FF00"/>
        </a:solidFill>
        <a:ln w="9525">
          <a:solidFill>
            <a:srgbClr val="000000"/>
          </a:solidFill>
          <a:miter lim="800000"/>
          <a:headEnd/>
          <a:tailEnd/>
        </a:ln>
      </xdr:spPr>
      <xdr:txBody>
        <a:bodyPr/>
        <a:lstStyle/>
        <a:p>
          <a:endParaRPr lang="ja-JP" altLang="en-US"/>
        </a:p>
      </xdr:txBody>
    </xdr:sp>
    <xdr:clientData/>
  </xdr:twoCellAnchor>
  <xdr:twoCellAnchor editAs="oneCell">
    <xdr:from>
      <xdr:col>18</xdr:col>
      <xdr:colOff>628650</xdr:colOff>
      <xdr:row>0</xdr:row>
      <xdr:rowOff>0</xdr:rowOff>
    </xdr:from>
    <xdr:to>
      <xdr:col>20</xdr:col>
      <xdr:colOff>133350</xdr:colOff>
      <xdr:row>0</xdr:row>
      <xdr:rowOff>152400</xdr:rowOff>
    </xdr:to>
    <xdr:pic>
      <xdr:nvPicPr>
        <xdr:cNvPr id="5444" name="Picture 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239000" y="0"/>
          <a:ext cx="190500" cy="152400"/>
        </a:xfrm>
        <a:prstGeom prst="rect">
          <a:avLst/>
        </a:prstGeom>
        <a:solidFill>
          <a:srgbClr val="FFDDBB"/>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20</xdr:col>
      <xdr:colOff>28575</xdr:colOff>
      <xdr:row>1</xdr:row>
      <xdr:rowOff>38100</xdr:rowOff>
    </xdr:from>
    <xdr:to>
      <xdr:col>20</xdr:col>
      <xdr:colOff>161925</xdr:colOff>
      <xdr:row>1</xdr:row>
      <xdr:rowOff>161925</xdr:rowOff>
    </xdr:to>
    <xdr:sp macro="" textlink="">
      <xdr:nvSpPr>
        <xdr:cNvPr id="8196" name="AutoShape 4"/>
        <xdr:cNvSpPr>
          <a:spLocks noChangeArrowheads="1"/>
        </xdr:cNvSpPr>
      </xdr:nvSpPr>
      <xdr:spPr bwMode="auto">
        <a:xfrm>
          <a:off x="6734175" y="200025"/>
          <a:ext cx="133350" cy="123825"/>
        </a:xfrm>
        <a:prstGeom prst="star5">
          <a:avLst/>
        </a:prstGeom>
        <a:solidFill>
          <a:srgbClr val="EC0000"/>
        </a:solidFill>
        <a:ln w="9525">
          <a:solidFill>
            <a:srgbClr val="000000"/>
          </a:solidFill>
          <a:miter lim="800000"/>
          <a:headEnd/>
          <a:tailEnd/>
        </a:ln>
      </xdr:spPr>
      <xdr:txBody>
        <a:bodyPr/>
        <a:lstStyle/>
        <a:p>
          <a:endParaRPr lang="ja-JP" altLang="en-US"/>
        </a:p>
      </xdr:txBody>
    </xdr:sp>
    <xdr:clientData/>
  </xdr:twoCellAnchor>
  <xdr:twoCellAnchor>
    <xdr:from>
      <xdr:col>20</xdr:col>
      <xdr:colOff>28575</xdr:colOff>
      <xdr:row>2</xdr:row>
      <xdr:rowOff>19050</xdr:rowOff>
    </xdr:from>
    <xdr:to>
      <xdr:col>20</xdr:col>
      <xdr:colOff>161925</xdr:colOff>
      <xdr:row>2</xdr:row>
      <xdr:rowOff>142875</xdr:rowOff>
    </xdr:to>
    <xdr:sp macro="" textlink="">
      <xdr:nvSpPr>
        <xdr:cNvPr id="8197" name="AutoShape 5"/>
        <xdr:cNvSpPr>
          <a:spLocks noChangeArrowheads="1"/>
        </xdr:cNvSpPr>
      </xdr:nvSpPr>
      <xdr:spPr bwMode="auto">
        <a:xfrm>
          <a:off x="6734175" y="361950"/>
          <a:ext cx="133350" cy="123825"/>
        </a:xfrm>
        <a:prstGeom prst="star5">
          <a:avLst/>
        </a:prstGeom>
        <a:solidFill>
          <a:srgbClr val="00FF00"/>
        </a:solidFill>
        <a:ln w="9525">
          <a:solidFill>
            <a:srgbClr val="000000"/>
          </a:solidFill>
          <a:miter lim="800000"/>
          <a:headEnd/>
          <a:tailEnd/>
        </a:ln>
      </xdr:spPr>
      <xdr:txBody>
        <a:bodyPr/>
        <a:lstStyle/>
        <a:p>
          <a:endParaRPr lang="ja-JP" altLang="en-US"/>
        </a:p>
      </xdr:txBody>
    </xdr:sp>
    <xdr:clientData/>
  </xdr:twoCellAnchor>
  <xdr:twoCellAnchor editAs="oneCell">
    <xdr:from>
      <xdr:col>18</xdr:col>
      <xdr:colOff>628650</xdr:colOff>
      <xdr:row>0</xdr:row>
      <xdr:rowOff>0</xdr:rowOff>
    </xdr:from>
    <xdr:to>
      <xdr:col>20</xdr:col>
      <xdr:colOff>180975</xdr:colOff>
      <xdr:row>0</xdr:row>
      <xdr:rowOff>152400</xdr:rowOff>
    </xdr:to>
    <xdr:pic>
      <xdr:nvPicPr>
        <xdr:cNvPr id="8510" name="Picture 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96075" y="0"/>
          <a:ext cx="190500" cy="152400"/>
        </a:xfrm>
        <a:prstGeom prst="rect">
          <a:avLst/>
        </a:prstGeom>
        <a:solidFill>
          <a:srgbClr val="FFDDBB"/>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kouji@clovernet.ne.jp" TargetMode="External"/><Relationship Id="rId7" Type="http://schemas.openxmlformats.org/officeDocument/2006/relationships/comments" Target="../comments1.xml"/><Relationship Id="rId2" Type="http://schemas.openxmlformats.org/officeDocument/2006/relationships/hyperlink" Target="http://www.kawagoe.or.jp/tools/koyo.htm" TargetMode="External"/><Relationship Id="rId1" Type="http://schemas.openxmlformats.org/officeDocument/2006/relationships/hyperlink" Target="http://www.kawagoe.or.jp/tools/koyo.htm" TargetMode="External"/><Relationship Id="rId6" Type="http://schemas.openxmlformats.org/officeDocument/2006/relationships/vmlDrawing" Target="../drawings/vmlDrawing1.vml"/><Relationship Id="rId5" Type="http://schemas.openxmlformats.org/officeDocument/2006/relationships/printerSettings" Target="../printerSettings/printerSettings1.bin"/><Relationship Id="rId4" Type="http://schemas.openxmlformats.org/officeDocument/2006/relationships/hyperlink" Target="http://www.yamecci.or.jp/annai/koyou.html"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3" Type="http://schemas.openxmlformats.org/officeDocument/2006/relationships/vmlDrawing" Target="../drawings/vmlDrawing3.v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5.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omments" Target="../comments3.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2.xml"/><Relationship Id="rId1" Type="http://schemas.openxmlformats.org/officeDocument/2006/relationships/printerSettings" Target="../printerSettings/printerSettings7.bin"/><Relationship Id="rId4" Type="http://schemas.openxmlformats.org/officeDocument/2006/relationships/comments" Target="../comments5.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C405"/>
  <sheetViews>
    <sheetView workbookViewId="0">
      <selection activeCell="M24" sqref="M24"/>
    </sheetView>
  </sheetViews>
  <sheetFormatPr defaultRowHeight="13.5"/>
  <cols>
    <col min="1" max="1" width="1.625" style="20" customWidth="1"/>
    <col min="2" max="2" width="4.25" style="335" customWidth="1"/>
    <col min="3" max="3" width="3.375" style="335" customWidth="1"/>
    <col min="4" max="4" width="6" style="335" customWidth="1"/>
    <col min="5" max="7" width="8.5" style="335" customWidth="1"/>
    <col min="8" max="8" width="11.25" style="335" customWidth="1"/>
    <col min="9" max="9" width="9.25" style="335" customWidth="1"/>
    <col min="10" max="10" width="10.375" style="335" customWidth="1"/>
    <col min="11" max="11" width="9.875" style="335" customWidth="1"/>
    <col min="12" max="12" width="8.5" style="20" customWidth="1"/>
    <col min="13" max="13" width="6.625" style="20" customWidth="1"/>
    <col min="14" max="17" width="10.25" style="20" customWidth="1"/>
    <col min="18" max="18" width="6.625" style="20" customWidth="1"/>
    <col min="19" max="19" width="7.125" style="20" customWidth="1"/>
    <col min="20" max="20" width="8.875" style="20" customWidth="1"/>
    <col min="21" max="21" width="2.875" style="20" customWidth="1"/>
    <col min="22" max="22" width="9.375" style="20" customWidth="1"/>
    <col min="23" max="23" width="2.375" style="20" customWidth="1"/>
    <col min="24" max="24" width="8.75" style="20" customWidth="1"/>
    <col min="25" max="25" width="7.625" style="20" customWidth="1"/>
    <col min="26" max="26" width="2.25" style="20" customWidth="1"/>
    <col min="27" max="27" width="7.75" style="20" customWidth="1"/>
    <col min="28" max="28" width="19.125" style="20" customWidth="1"/>
    <col min="29" max="29" width="9.875" style="425" customWidth="1"/>
    <col min="30" max="30" width="9.625" style="425" customWidth="1"/>
    <col min="31" max="31" width="9.25" style="425" customWidth="1"/>
    <col min="32" max="32" width="8.875" style="425" customWidth="1"/>
    <col min="33" max="33" width="7.875" style="425" customWidth="1"/>
    <col min="34" max="34" width="8.25" style="425" customWidth="1"/>
    <col min="35" max="35" width="8" style="425" customWidth="1"/>
    <col min="36" max="36" width="8.5" style="425" customWidth="1"/>
    <col min="37" max="37" width="8.375" style="425" customWidth="1"/>
    <col min="38" max="38" width="8" style="425" customWidth="1"/>
    <col min="39" max="40" width="7.125" style="425" customWidth="1"/>
    <col min="41" max="41" width="9.125" style="425" customWidth="1"/>
    <col min="42" max="51" width="9" style="20"/>
    <col min="52" max="52" width="40.125" style="20" customWidth="1"/>
    <col min="53" max="53" width="19" style="20" customWidth="1"/>
    <col min="54" max="54" width="17.875" style="20" customWidth="1"/>
    <col min="55" max="55" width="8.875" style="20" customWidth="1"/>
    <col min="56" max="16384" width="9" style="20"/>
  </cols>
  <sheetData>
    <row r="1" spans="1:48" ht="17.25" customHeight="1">
      <c r="L1" s="528"/>
      <c r="M1" s="528"/>
      <c r="N1" s="528"/>
      <c r="O1" s="528"/>
      <c r="P1" s="528"/>
      <c r="Q1" s="528"/>
      <c r="R1" s="528"/>
      <c r="S1" s="528"/>
      <c r="T1" s="528"/>
      <c r="U1" s="528"/>
      <c r="AC1" s="716" t="s">
        <v>47</v>
      </c>
      <c r="AD1" s="716"/>
      <c r="AH1" s="426" t="s">
        <v>48</v>
      </c>
      <c r="AN1" s="167" t="s">
        <v>83</v>
      </c>
      <c r="AO1" s="529" t="s">
        <v>198</v>
      </c>
      <c r="AQ1" s="404" t="s">
        <v>174</v>
      </c>
      <c r="AR1" s="336"/>
      <c r="AS1" s="336"/>
      <c r="AT1" s="336" t="s">
        <v>175</v>
      </c>
      <c r="AU1" s="336"/>
      <c r="AV1" s="336"/>
    </row>
    <row r="2" spans="1:48" ht="23.25" customHeight="1">
      <c r="B2" s="530"/>
      <c r="D2" s="151"/>
      <c r="E2" s="531"/>
      <c r="F2" s="532" t="s">
        <v>233</v>
      </c>
      <c r="G2" s="531"/>
      <c r="H2" s="531"/>
      <c r="J2" s="533" t="s">
        <v>303</v>
      </c>
      <c r="AC2" s="717"/>
      <c r="AD2" s="717"/>
      <c r="AE2" s="718" t="s">
        <v>49</v>
      </c>
      <c r="AF2" s="719"/>
      <c r="AG2" s="719"/>
      <c r="AH2" s="719"/>
      <c r="AI2" s="719"/>
      <c r="AJ2" s="719"/>
      <c r="AK2" s="719"/>
      <c r="AL2" s="719"/>
      <c r="AM2" s="424"/>
      <c r="AN2" s="427"/>
      <c r="AO2" s="529"/>
      <c r="AQ2" s="731" t="s">
        <v>137</v>
      </c>
      <c r="AR2" s="712" t="s">
        <v>138</v>
      </c>
      <c r="AS2" s="712"/>
      <c r="AT2" s="712" t="s">
        <v>139</v>
      </c>
      <c r="AU2" s="712"/>
      <c r="AV2" s="405" t="s">
        <v>6</v>
      </c>
    </row>
    <row r="3" spans="1:48" ht="18.75" customHeight="1">
      <c r="B3" s="337"/>
      <c r="C3" s="534"/>
      <c r="D3" s="535"/>
      <c r="E3" s="338"/>
      <c r="F3" s="338"/>
      <c r="G3" s="338"/>
      <c r="H3" s="338"/>
      <c r="I3" s="338"/>
      <c r="J3" s="338"/>
      <c r="K3" s="338"/>
      <c r="L3" s="338"/>
      <c r="M3" s="338"/>
      <c r="N3" s="338"/>
      <c r="O3" s="338"/>
      <c r="P3" s="338"/>
      <c r="Q3" s="338"/>
      <c r="R3" s="338"/>
      <c r="S3" s="338"/>
      <c r="T3" s="338"/>
      <c r="U3" s="338"/>
      <c r="AC3" s="428" t="s">
        <v>50</v>
      </c>
      <c r="AD3" s="429" t="s">
        <v>51</v>
      </c>
      <c r="AE3" s="430">
        <v>0</v>
      </c>
      <c r="AF3" s="431">
        <v>1</v>
      </c>
      <c r="AG3" s="431">
        <v>2</v>
      </c>
      <c r="AH3" s="431">
        <v>3</v>
      </c>
      <c r="AI3" s="431">
        <v>4</v>
      </c>
      <c r="AJ3" s="431">
        <v>5</v>
      </c>
      <c r="AK3" s="431">
        <v>6</v>
      </c>
      <c r="AL3" s="431">
        <v>7</v>
      </c>
      <c r="AM3" s="431">
        <v>8</v>
      </c>
      <c r="AN3" s="431">
        <v>9</v>
      </c>
      <c r="AO3" s="431"/>
      <c r="AQ3" s="731"/>
      <c r="AR3" s="405" t="s">
        <v>140</v>
      </c>
      <c r="AS3" s="405" t="s">
        <v>141</v>
      </c>
      <c r="AT3" s="405" t="s">
        <v>142</v>
      </c>
      <c r="AU3" s="405" t="s">
        <v>143</v>
      </c>
      <c r="AV3" s="405" t="s">
        <v>144</v>
      </c>
    </row>
    <row r="4" spans="1:48" ht="17.25" customHeight="1" thickBot="1">
      <c r="B4" s="337"/>
      <c r="C4" s="341" t="s">
        <v>267</v>
      </c>
      <c r="D4" s="340"/>
      <c r="E4" s="340"/>
      <c r="F4" s="340"/>
      <c r="G4" s="340"/>
      <c r="H4" s="340"/>
      <c r="I4" s="340"/>
      <c r="J4" s="340"/>
      <c r="K4" s="340"/>
      <c r="L4" s="338"/>
      <c r="M4" s="338"/>
      <c r="N4" s="338"/>
      <c r="O4" s="338"/>
      <c r="P4" s="338"/>
      <c r="Q4" s="338"/>
      <c r="R4" s="338"/>
      <c r="S4" s="338"/>
      <c r="T4" s="338"/>
      <c r="U4" s="338"/>
      <c r="V4" s="67"/>
      <c r="W4" s="67"/>
      <c r="X4" s="67"/>
      <c r="Y4" s="67"/>
      <c r="Z4" s="67"/>
      <c r="AA4" s="67"/>
      <c r="AB4" s="67"/>
      <c r="AC4" s="536">
        <v>0</v>
      </c>
      <c r="AD4" s="537">
        <v>87000</v>
      </c>
      <c r="AE4" s="538"/>
      <c r="AF4" s="538">
        <v>0</v>
      </c>
      <c r="AG4" s="538">
        <v>0</v>
      </c>
      <c r="AH4" s="538">
        <v>0</v>
      </c>
      <c r="AI4" s="538">
        <v>0</v>
      </c>
      <c r="AJ4" s="538">
        <v>0</v>
      </c>
      <c r="AK4" s="538">
        <v>0</v>
      </c>
      <c r="AL4" s="538">
        <v>0</v>
      </c>
      <c r="AM4" s="442">
        <f>IF(+AL4-(AJ4-AK4)&gt;0,AL4-(AJ4-AK4),0)</f>
        <v>0</v>
      </c>
      <c r="AN4" s="442">
        <f>IF(+AM4-(AK4-AL4)&gt;0,AM4-(AK4-AL4),0)</f>
        <v>0</v>
      </c>
      <c r="AO4" s="539"/>
      <c r="AP4" s="196"/>
      <c r="AQ4" s="406"/>
      <c r="AR4" s="407">
        <v>0</v>
      </c>
      <c r="AS4" s="407">
        <v>98000</v>
      </c>
      <c r="AT4" s="407">
        <v>0</v>
      </c>
      <c r="AU4" s="408">
        <v>0</v>
      </c>
      <c r="AV4" s="408">
        <v>0</v>
      </c>
    </row>
    <row r="5" spans="1:48" ht="15.75" customHeight="1" thickTop="1">
      <c r="B5" s="337">
        <v>1</v>
      </c>
      <c r="C5" s="540" t="s">
        <v>208</v>
      </c>
      <c r="D5" s="540"/>
      <c r="E5" s="541"/>
      <c r="F5" s="68"/>
      <c r="G5" s="340"/>
      <c r="H5" s="340"/>
      <c r="I5" s="340"/>
      <c r="J5" s="340"/>
      <c r="K5" s="340"/>
      <c r="L5" s="338"/>
      <c r="M5" s="338"/>
      <c r="N5" s="338"/>
      <c r="O5" s="338"/>
      <c r="P5" s="338"/>
      <c r="Q5" s="338"/>
      <c r="R5" s="338"/>
      <c r="S5" s="338"/>
      <c r="T5" s="338"/>
      <c r="U5" s="735" t="s">
        <v>268</v>
      </c>
      <c r="V5" s="735"/>
      <c r="W5" s="735"/>
      <c r="X5" s="735"/>
      <c r="Y5" s="735"/>
      <c r="Z5" s="735"/>
      <c r="AA5" s="735"/>
      <c r="AB5" s="735"/>
      <c r="AC5" s="542">
        <v>87000</v>
      </c>
      <c r="AD5" s="543">
        <v>88000</v>
      </c>
      <c r="AE5" s="668">
        <v>0</v>
      </c>
      <c r="AF5" s="669">
        <v>0</v>
      </c>
      <c r="AG5" s="669">
        <v>0</v>
      </c>
      <c r="AH5" s="669">
        <v>0</v>
      </c>
      <c r="AI5" s="669">
        <v>0</v>
      </c>
      <c r="AJ5" s="669">
        <v>0</v>
      </c>
      <c r="AK5" s="669">
        <v>0</v>
      </c>
      <c r="AL5" s="670">
        <v>0</v>
      </c>
      <c r="AM5" s="504">
        <f t="shared" ref="AM5:AN24" si="0">IF(AL5-$X$19&gt;0,AL5-$X$19,0)</f>
        <v>0</v>
      </c>
      <c r="AN5" s="519">
        <f t="shared" si="0"/>
        <v>0</v>
      </c>
      <c r="AO5" s="544">
        <v>0</v>
      </c>
      <c r="AP5" s="196"/>
      <c r="AQ5" s="409">
        <v>1</v>
      </c>
      <c r="AR5" s="410">
        <v>98000</v>
      </c>
      <c r="AS5" s="443">
        <f t="shared" ref="AS5:AS42" si="1">AR6</f>
        <v>101000</v>
      </c>
      <c r="AT5" s="410">
        <v>4018</v>
      </c>
      <c r="AU5" s="410">
        <v>4631</v>
      </c>
      <c r="AV5" s="410">
        <v>7001</v>
      </c>
    </row>
    <row r="6" spans="1:48" ht="18" customHeight="1">
      <c r="B6" s="337"/>
      <c r="C6" s="545" t="s">
        <v>234</v>
      </c>
      <c r="D6" s="546" t="s">
        <v>229</v>
      </c>
      <c r="E6" s="546"/>
      <c r="F6" s="546"/>
      <c r="G6" s="546" t="s">
        <v>223</v>
      </c>
      <c r="H6" s="546"/>
      <c r="I6" s="341"/>
      <c r="J6" s="341"/>
      <c r="K6" s="340"/>
      <c r="L6" s="338"/>
      <c r="M6" s="338"/>
      <c r="N6" s="338"/>
      <c r="O6" s="338"/>
      <c r="P6" s="338"/>
      <c r="Q6" s="338"/>
      <c r="R6" s="338"/>
      <c r="S6" s="338"/>
      <c r="T6" s="338"/>
      <c r="U6" s="735"/>
      <c r="V6" s="735"/>
      <c r="W6" s="735"/>
      <c r="X6" s="735"/>
      <c r="Y6" s="735"/>
      <c r="Z6" s="735"/>
      <c r="AA6" s="735"/>
      <c r="AB6" s="735"/>
      <c r="AC6" s="547">
        <v>88000</v>
      </c>
      <c r="AD6" s="543">
        <v>89000</v>
      </c>
      <c r="AE6" s="671">
        <v>130</v>
      </c>
      <c r="AF6" s="672">
        <v>0</v>
      </c>
      <c r="AG6" s="672">
        <v>0</v>
      </c>
      <c r="AH6" s="672">
        <v>0</v>
      </c>
      <c r="AI6" s="672">
        <v>0</v>
      </c>
      <c r="AJ6" s="672">
        <v>0</v>
      </c>
      <c r="AK6" s="672">
        <v>0</v>
      </c>
      <c r="AL6" s="673">
        <v>0</v>
      </c>
      <c r="AM6" s="504">
        <f t="shared" si="0"/>
        <v>0</v>
      </c>
      <c r="AN6" s="519">
        <f t="shared" si="0"/>
        <v>0</v>
      </c>
      <c r="AO6" s="548">
        <v>3200</v>
      </c>
      <c r="AP6" s="196"/>
      <c r="AQ6" s="445">
        <f t="shared" ref="AQ6:AQ43" si="2">AQ5+1</f>
        <v>2</v>
      </c>
      <c r="AR6" s="410">
        <v>101000</v>
      </c>
      <c r="AS6" s="443">
        <f t="shared" si="1"/>
        <v>107000</v>
      </c>
      <c r="AT6" s="410">
        <v>4264</v>
      </c>
      <c r="AU6" s="410">
        <v>4914</v>
      </c>
      <c r="AV6" s="410">
        <v>7430</v>
      </c>
    </row>
    <row r="7" spans="1:48" ht="16.5" customHeight="1">
      <c r="B7" s="337"/>
      <c r="C7" s="545" t="s">
        <v>235</v>
      </c>
      <c r="D7" s="342" t="s">
        <v>257</v>
      </c>
      <c r="E7" s="341"/>
      <c r="F7" s="341"/>
      <c r="G7" s="341"/>
      <c r="H7" s="341"/>
      <c r="I7" s="341"/>
      <c r="J7" s="341"/>
      <c r="K7" s="340"/>
      <c r="L7" s="338"/>
      <c r="M7" s="338"/>
      <c r="N7" s="338"/>
      <c r="O7" s="338"/>
      <c r="P7" s="338"/>
      <c r="Q7" s="338"/>
      <c r="R7" s="338"/>
      <c r="S7" s="338"/>
      <c r="T7" s="338"/>
      <c r="U7" s="338"/>
      <c r="V7" s="338"/>
      <c r="W7" s="338"/>
      <c r="X7" s="338"/>
      <c r="Y7" s="338"/>
      <c r="Z7" s="338"/>
      <c r="AA7" s="549"/>
      <c r="AB7" s="338"/>
      <c r="AC7" s="547">
        <v>89000</v>
      </c>
      <c r="AD7" s="543">
        <v>90000</v>
      </c>
      <c r="AE7" s="671">
        <v>180</v>
      </c>
      <c r="AF7" s="672">
        <v>0</v>
      </c>
      <c r="AG7" s="672">
        <v>0</v>
      </c>
      <c r="AH7" s="672">
        <v>0</v>
      </c>
      <c r="AI7" s="672">
        <v>0</v>
      </c>
      <c r="AJ7" s="672">
        <v>0</v>
      </c>
      <c r="AK7" s="672">
        <v>0</v>
      </c>
      <c r="AL7" s="673">
        <v>0</v>
      </c>
      <c r="AM7" s="504">
        <f t="shared" si="0"/>
        <v>0</v>
      </c>
      <c r="AN7" s="519">
        <f t="shared" si="0"/>
        <v>0</v>
      </c>
      <c r="AO7" s="548">
        <v>3200</v>
      </c>
      <c r="AP7" s="196"/>
      <c r="AQ7" s="445">
        <f t="shared" si="2"/>
        <v>3</v>
      </c>
      <c r="AR7" s="410">
        <v>107000</v>
      </c>
      <c r="AS7" s="443">
        <f t="shared" si="1"/>
        <v>114000</v>
      </c>
      <c r="AT7" s="410">
        <v>4510</v>
      </c>
      <c r="AU7" s="410">
        <v>5198</v>
      </c>
      <c r="AV7" s="410">
        <v>7858</v>
      </c>
    </row>
    <row r="8" spans="1:48" ht="16.5" customHeight="1">
      <c r="B8" s="337"/>
      <c r="C8" s="550"/>
      <c r="D8" s="341" t="s">
        <v>209</v>
      </c>
      <c r="E8" s="341"/>
      <c r="F8" s="341"/>
      <c r="G8" s="341"/>
      <c r="H8" s="341"/>
      <c r="I8" s="341"/>
      <c r="J8" s="341"/>
      <c r="K8" s="340"/>
      <c r="L8" s="338"/>
      <c r="M8" s="338"/>
      <c r="N8" s="338"/>
      <c r="O8" s="338"/>
      <c r="P8" s="338"/>
      <c r="Q8" s="338"/>
      <c r="R8" s="338"/>
      <c r="S8" s="338"/>
      <c r="T8" s="338"/>
      <c r="U8" s="340" t="s">
        <v>245</v>
      </c>
      <c r="V8" s="338"/>
      <c r="W8" s="338"/>
      <c r="X8" s="338"/>
      <c r="Y8" s="338"/>
      <c r="Z8" s="338"/>
      <c r="AA8" s="549"/>
      <c r="AB8" s="339"/>
      <c r="AC8" s="551">
        <v>90000</v>
      </c>
      <c r="AD8" s="552">
        <v>91000</v>
      </c>
      <c r="AE8" s="674">
        <v>230</v>
      </c>
      <c r="AF8" s="675">
        <v>0</v>
      </c>
      <c r="AG8" s="675">
        <v>0</v>
      </c>
      <c r="AH8" s="675">
        <v>0</v>
      </c>
      <c r="AI8" s="675">
        <v>0</v>
      </c>
      <c r="AJ8" s="675">
        <v>0</v>
      </c>
      <c r="AK8" s="675">
        <v>0</v>
      </c>
      <c r="AL8" s="676">
        <v>0</v>
      </c>
      <c r="AM8" s="504">
        <f t="shared" si="0"/>
        <v>0</v>
      </c>
      <c r="AN8" s="519">
        <f t="shared" si="0"/>
        <v>0</v>
      </c>
      <c r="AO8" s="553">
        <v>3200</v>
      </c>
      <c r="AP8" s="196"/>
      <c r="AQ8" s="445">
        <f t="shared" si="2"/>
        <v>4</v>
      </c>
      <c r="AR8" s="410">
        <v>114000</v>
      </c>
      <c r="AS8" s="443">
        <f t="shared" si="1"/>
        <v>122000</v>
      </c>
      <c r="AT8" s="410">
        <v>4838</v>
      </c>
      <c r="AU8" s="410">
        <v>5576</v>
      </c>
      <c r="AV8" s="410">
        <v>8430</v>
      </c>
    </row>
    <row r="9" spans="1:48" ht="16.5" customHeight="1">
      <c r="B9" s="337"/>
      <c r="C9" s="545" t="s">
        <v>269</v>
      </c>
      <c r="D9" s="341" t="s">
        <v>224</v>
      </c>
      <c r="E9" s="339"/>
      <c r="F9" s="339"/>
      <c r="I9" s="341"/>
      <c r="J9" s="341"/>
      <c r="K9" s="549"/>
      <c r="L9" s="338"/>
      <c r="M9" s="338"/>
      <c r="N9" s="338"/>
      <c r="O9" s="338"/>
      <c r="P9" s="338"/>
      <c r="Q9" s="338"/>
      <c r="R9" s="338"/>
      <c r="S9" s="338"/>
      <c r="T9" s="338"/>
      <c r="U9" s="340" t="s">
        <v>246</v>
      </c>
      <c r="V9" s="338"/>
      <c r="W9" s="338"/>
      <c r="X9" s="338"/>
      <c r="Y9" s="338"/>
      <c r="Z9" s="338"/>
      <c r="AA9" s="549"/>
      <c r="AB9" s="339"/>
      <c r="AC9" s="547">
        <v>91000</v>
      </c>
      <c r="AD9" s="543">
        <v>92000</v>
      </c>
      <c r="AE9" s="671">
        <v>290</v>
      </c>
      <c r="AF9" s="672">
        <v>0</v>
      </c>
      <c r="AG9" s="672">
        <v>0</v>
      </c>
      <c r="AH9" s="672">
        <v>0</v>
      </c>
      <c r="AI9" s="672">
        <v>0</v>
      </c>
      <c r="AJ9" s="672">
        <v>0</v>
      </c>
      <c r="AK9" s="672">
        <v>0</v>
      </c>
      <c r="AL9" s="673">
        <v>0</v>
      </c>
      <c r="AM9" s="504">
        <f t="shared" si="0"/>
        <v>0</v>
      </c>
      <c r="AN9" s="519">
        <f t="shared" si="0"/>
        <v>0</v>
      </c>
      <c r="AO9" s="548">
        <v>3200</v>
      </c>
      <c r="AP9" s="196"/>
      <c r="AQ9" s="445">
        <f t="shared" si="2"/>
        <v>5</v>
      </c>
      <c r="AR9" s="410">
        <v>122000</v>
      </c>
      <c r="AS9" s="443">
        <f t="shared" si="1"/>
        <v>130000</v>
      </c>
      <c r="AT9" s="410">
        <v>5166</v>
      </c>
      <c r="AU9" s="410">
        <v>5954</v>
      </c>
      <c r="AV9" s="410">
        <v>9001</v>
      </c>
    </row>
    <row r="10" spans="1:48" ht="16.5" customHeight="1">
      <c r="B10" s="337"/>
      <c r="C10" s="545" t="s">
        <v>270</v>
      </c>
      <c r="D10" s="341" t="s">
        <v>72</v>
      </c>
      <c r="E10" s="339"/>
      <c r="F10" s="341"/>
      <c r="G10" s="341"/>
      <c r="H10" s="341"/>
      <c r="I10" s="341"/>
      <c r="J10" s="341"/>
      <c r="K10" s="340"/>
      <c r="L10" s="341"/>
      <c r="M10" s="341"/>
      <c r="N10" s="341"/>
      <c r="O10" s="341"/>
      <c r="P10" s="341"/>
      <c r="Q10" s="341"/>
      <c r="R10" s="341"/>
      <c r="S10" s="338"/>
      <c r="T10" s="338"/>
      <c r="U10" s="340" t="s">
        <v>247</v>
      </c>
      <c r="V10" s="338"/>
      <c r="W10" s="338"/>
      <c r="X10" s="338"/>
      <c r="Y10" s="338"/>
      <c r="Z10" s="338"/>
      <c r="AA10" s="549"/>
      <c r="AB10" s="339"/>
      <c r="AC10" s="547">
        <v>92000</v>
      </c>
      <c r="AD10" s="543">
        <v>93000</v>
      </c>
      <c r="AE10" s="671">
        <v>340</v>
      </c>
      <c r="AF10" s="672">
        <v>0</v>
      </c>
      <c r="AG10" s="672">
        <v>0</v>
      </c>
      <c r="AH10" s="672">
        <v>0</v>
      </c>
      <c r="AI10" s="672">
        <v>0</v>
      </c>
      <c r="AJ10" s="672">
        <v>0</v>
      </c>
      <c r="AK10" s="672">
        <v>0</v>
      </c>
      <c r="AL10" s="673">
        <v>0</v>
      </c>
      <c r="AM10" s="504">
        <f t="shared" si="0"/>
        <v>0</v>
      </c>
      <c r="AN10" s="519">
        <f t="shared" si="0"/>
        <v>0</v>
      </c>
      <c r="AO10" s="548">
        <v>3300</v>
      </c>
      <c r="AP10" s="196"/>
      <c r="AQ10" s="445">
        <f t="shared" si="2"/>
        <v>6</v>
      </c>
      <c r="AR10" s="410">
        <v>130000</v>
      </c>
      <c r="AS10" s="443">
        <f t="shared" si="1"/>
        <v>138000</v>
      </c>
      <c r="AT10" s="410">
        <v>5494</v>
      </c>
      <c r="AU10" s="410">
        <v>6332</v>
      </c>
      <c r="AV10" s="410">
        <v>9573</v>
      </c>
    </row>
    <row r="11" spans="1:48" ht="16.5" customHeight="1">
      <c r="B11" s="339"/>
      <c r="C11" s="554" t="s">
        <v>271</v>
      </c>
      <c r="D11" s="555" t="s">
        <v>225</v>
      </c>
      <c r="E11" s="549"/>
      <c r="F11" s="549"/>
      <c r="G11" s="341"/>
      <c r="H11" s="341"/>
      <c r="I11" s="341"/>
      <c r="J11" s="341"/>
      <c r="K11" s="340"/>
      <c r="L11" s="341"/>
      <c r="M11" s="341"/>
      <c r="N11" s="341"/>
      <c r="O11" s="341"/>
      <c r="P11" s="341"/>
      <c r="Q11" s="341"/>
      <c r="R11" s="341"/>
      <c r="S11" s="338"/>
      <c r="T11" s="338"/>
      <c r="U11" s="340" t="s">
        <v>248</v>
      </c>
      <c r="V11" s="338"/>
      <c r="W11" s="338"/>
      <c r="X11" s="338"/>
      <c r="Y11" s="338"/>
      <c r="Z11" s="338"/>
      <c r="AA11" s="549"/>
      <c r="AB11" s="339"/>
      <c r="AC11" s="547">
        <v>93000</v>
      </c>
      <c r="AD11" s="543">
        <v>94000</v>
      </c>
      <c r="AE11" s="671">
        <v>390</v>
      </c>
      <c r="AF11" s="672">
        <v>0</v>
      </c>
      <c r="AG11" s="672">
        <v>0</v>
      </c>
      <c r="AH11" s="672">
        <v>0</v>
      </c>
      <c r="AI11" s="672">
        <v>0</v>
      </c>
      <c r="AJ11" s="672">
        <v>0</v>
      </c>
      <c r="AK11" s="672">
        <v>0</v>
      </c>
      <c r="AL11" s="673">
        <v>0</v>
      </c>
      <c r="AM11" s="504">
        <f t="shared" si="0"/>
        <v>0</v>
      </c>
      <c r="AN11" s="519">
        <f t="shared" si="0"/>
        <v>0</v>
      </c>
      <c r="AO11" s="548">
        <v>3300</v>
      </c>
      <c r="AP11" s="196"/>
      <c r="AQ11" s="445">
        <f t="shared" si="2"/>
        <v>7</v>
      </c>
      <c r="AR11" s="410">
        <v>138000</v>
      </c>
      <c r="AS11" s="443">
        <f t="shared" si="1"/>
        <v>146000</v>
      </c>
      <c r="AT11" s="410">
        <v>5822</v>
      </c>
      <c r="AU11" s="410">
        <v>6710</v>
      </c>
      <c r="AV11" s="410">
        <v>10144</v>
      </c>
    </row>
    <row r="12" spans="1:48" ht="16.5" customHeight="1">
      <c r="A12" s="549"/>
      <c r="B12" s="549"/>
      <c r="C12" s="343"/>
      <c r="D12" s="556" t="s">
        <v>214</v>
      </c>
      <c r="E12" s="338"/>
      <c r="F12" s="549"/>
      <c r="G12" s="549"/>
      <c r="H12" s="549"/>
      <c r="I12" s="549"/>
      <c r="J12" s="549"/>
      <c r="K12" s="549"/>
      <c r="L12" s="549"/>
      <c r="M12" s="549"/>
      <c r="N12" s="549"/>
      <c r="O12" s="549"/>
      <c r="P12" s="549"/>
      <c r="Q12" s="549"/>
      <c r="R12" s="549"/>
      <c r="S12" s="341"/>
      <c r="T12" s="341"/>
      <c r="U12" s="340"/>
      <c r="V12" s="341"/>
      <c r="W12" s="341"/>
      <c r="X12" s="341"/>
      <c r="Y12" s="341"/>
      <c r="Z12" s="341"/>
      <c r="AA12" s="549"/>
      <c r="AB12" s="339"/>
      <c r="AC12" s="547">
        <v>94000</v>
      </c>
      <c r="AD12" s="557">
        <v>95000</v>
      </c>
      <c r="AE12" s="671">
        <v>440</v>
      </c>
      <c r="AF12" s="672">
        <v>0</v>
      </c>
      <c r="AG12" s="672">
        <v>0</v>
      </c>
      <c r="AH12" s="672">
        <v>0</v>
      </c>
      <c r="AI12" s="672">
        <v>0</v>
      </c>
      <c r="AJ12" s="672">
        <v>0</v>
      </c>
      <c r="AK12" s="672">
        <v>0</v>
      </c>
      <c r="AL12" s="673">
        <v>0</v>
      </c>
      <c r="AM12" s="504">
        <f t="shared" si="0"/>
        <v>0</v>
      </c>
      <c r="AN12" s="519">
        <f t="shared" si="0"/>
        <v>0</v>
      </c>
      <c r="AO12" s="548">
        <v>3300</v>
      </c>
      <c r="AP12" s="196"/>
      <c r="AQ12" s="445">
        <f t="shared" si="2"/>
        <v>8</v>
      </c>
      <c r="AR12" s="411">
        <v>146000</v>
      </c>
      <c r="AS12" s="444">
        <f t="shared" si="1"/>
        <v>155000</v>
      </c>
      <c r="AT12" s="411">
        <v>6150</v>
      </c>
      <c r="AU12" s="411">
        <v>7088</v>
      </c>
      <c r="AV12" s="411">
        <v>10716</v>
      </c>
    </row>
    <row r="13" spans="1:48" ht="16.5" customHeight="1">
      <c r="A13" s="549"/>
      <c r="B13" s="549"/>
      <c r="C13" s="343"/>
      <c r="D13" s="340" t="s">
        <v>230</v>
      </c>
      <c r="E13" s="549"/>
      <c r="F13" s="549"/>
      <c r="G13" s="549"/>
      <c r="H13" s="549"/>
      <c r="I13" s="549"/>
      <c r="J13" s="549"/>
      <c r="K13" s="549"/>
      <c r="L13" s="549"/>
      <c r="M13" s="549"/>
      <c r="N13" s="549"/>
      <c r="O13" s="549"/>
      <c r="P13" s="549"/>
      <c r="Q13" s="549"/>
      <c r="R13" s="549"/>
      <c r="S13" s="341"/>
      <c r="T13" s="341"/>
      <c r="U13" s="340"/>
      <c r="V13" s="341"/>
      <c r="W13" s="341"/>
      <c r="X13" s="341"/>
      <c r="Y13" s="341"/>
      <c r="Z13" s="341"/>
      <c r="AA13" s="549"/>
      <c r="AB13" s="339"/>
      <c r="AC13" s="551">
        <v>95000</v>
      </c>
      <c r="AD13" s="558">
        <v>96000</v>
      </c>
      <c r="AE13" s="674">
        <v>490</v>
      </c>
      <c r="AF13" s="675">
        <v>0</v>
      </c>
      <c r="AG13" s="675">
        <v>0</v>
      </c>
      <c r="AH13" s="675">
        <v>0</v>
      </c>
      <c r="AI13" s="675">
        <v>0</v>
      </c>
      <c r="AJ13" s="675">
        <v>0</v>
      </c>
      <c r="AK13" s="675">
        <v>0</v>
      </c>
      <c r="AL13" s="676">
        <v>0</v>
      </c>
      <c r="AM13" s="504">
        <f t="shared" si="0"/>
        <v>0</v>
      </c>
      <c r="AN13" s="519">
        <f t="shared" si="0"/>
        <v>0</v>
      </c>
      <c r="AO13" s="553">
        <v>3400</v>
      </c>
      <c r="AP13" s="196"/>
      <c r="AQ13" s="445">
        <f t="shared" si="2"/>
        <v>9</v>
      </c>
      <c r="AR13" s="410">
        <v>155000</v>
      </c>
      <c r="AS13" s="443">
        <f t="shared" si="1"/>
        <v>165000</v>
      </c>
      <c r="AT13" s="410">
        <v>6560</v>
      </c>
      <c r="AU13" s="410">
        <v>7560</v>
      </c>
      <c r="AV13" s="410">
        <v>11430</v>
      </c>
    </row>
    <row r="14" spans="1:48" ht="16.5" customHeight="1">
      <c r="B14" s="549"/>
      <c r="C14" s="545" t="s">
        <v>272</v>
      </c>
      <c r="D14" s="341" t="s">
        <v>226</v>
      </c>
      <c r="E14" s="341"/>
      <c r="F14" s="341"/>
      <c r="G14" s="341"/>
      <c r="H14" s="341"/>
      <c r="I14" s="341"/>
      <c r="J14" s="549"/>
      <c r="K14" s="549"/>
      <c r="L14" s="549"/>
      <c r="M14" s="549"/>
      <c r="N14" s="4"/>
      <c r="O14" s="4"/>
      <c r="P14" s="4"/>
      <c r="Q14" s="4"/>
      <c r="R14" s="4"/>
      <c r="S14" s="341"/>
      <c r="T14" s="341"/>
      <c r="U14" s="341"/>
      <c r="V14" s="341"/>
      <c r="W14" s="341"/>
      <c r="X14" s="341"/>
      <c r="Y14" s="341"/>
      <c r="Z14" s="341"/>
      <c r="AA14" s="340"/>
      <c r="AB14" s="341"/>
      <c r="AC14" s="547">
        <v>96000</v>
      </c>
      <c r="AD14" s="557">
        <v>97000</v>
      </c>
      <c r="AE14" s="671">
        <v>540</v>
      </c>
      <c r="AF14" s="672">
        <v>0</v>
      </c>
      <c r="AG14" s="672">
        <v>0</v>
      </c>
      <c r="AH14" s="672">
        <v>0</v>
      </c>
      <c r="AI14" s="672">
        <v>0</v>
      </c>
      <c r="AJ14" s="672">
        <v>0</v>
      </c>
      <c r="AK14" s="672">
        <v>0</v>
      </c>
      <c r="AL14" s="673">
        <v>0</v>
      </c>
      <c r="AM14" s="504">
        <f t="shared" si="0"/>
        <v>0</v>
      </c>
      <c r="AN14" s="519">
        <f t="shared" si="0"/>
        <v>0</v>
      </c>
      <c r="AO14" s="548">
        <v>3400</v>
      </c>
      <c r="AP14" s="196"/>
      <c r="AQ14" s="445">
        <f t="shared" si="2"/>
        <v>10</v>
      </c>
      <c r="AR14" s="410">
        <v>165000</v>
      </c>
      <c r="AS14" s="443">
        <f t="shared" si="1"/>
        <v>175000</v>
      </c>
      <c r="AT14" s="410">
        <v>6970</v>
      </c>
      <c r="AU14" s="410">
        <v>8033</v>
      </c>
      <c r="AV14" s="410">
        <v>12145</v>
      </c>
    </row>
    <row r="15" spans="1:48" ht="16.5" customHeight="1">
      <c r="A15" s="549"/>
      <c r="B15" s="67"/>
      <c r="C15" s="559"/>
      <c r="D15" s="560" t="s">
        <v>231</v>
      </c>
      <c r="E15" s="561"/>
      <c r="F15" s="562"/>
      <c r="G15" s="562"/>
      <c r="H15" s="562"/>
      <c r="I15" s="549"/>
      <c r="J15" s="549"/>
      <c r="K15" s="549"/>
      <c r="L15" s="549"/>
      <c r="M15" s="549"/>
      <c r="N15" s="563"/>
      <c r="O15" s="563"/>
      <c r="P15" s="563"/>
      <c r="Q15" s="563"/>
      <c r="R15" s="563"/>
      <c r="S15" s="4"/>
      <c r="T15" s="736" t="s">
        <v>273</v>
      </c>
      <c r="U15" s="737"/>
      <c r="V15" s="737"/>
      <c r="W15" s="737"/>
      <c r="X15" s="737"/>
      <c r="Y15" s="737"/>
      <c r="Z15" s="737"/>
      <c r="AA15" s="737"/>
      <c r="AB15" s="738"/>
      <c r="AC15" s="547">
        <v>97000</v>
      </c>
      <c r="AD15" s="557">
        <v>98000</v>
      </c>
      <c r="AE15" s="677">
        <v>590</v>
      </c>
      <c r="AF15" s="672">
        <v>0</v>
      </c>
      <c r="AG15" s="672">
        <v>0</v>
      </c>
      <c r="AH15" s="672">
        <v>0</v>
      </c>
      <c r="AI15" s="672">
        <v>0</v>
      </c>
      <c r="AJ15" s="672">
        <v>0</v>
      </c>
      <c r="AK15" s="672">
        <v>0</v>
      </c>
      <c r="AL15" s="673">
        <v>0</v>
      </c>
      <c r="AM15" s="504">
        <f t="shared" si="0"/>
        <v>0</v>
      </c>
      <c r="AN15" s="519">
        <f t="shared" si="0"/>
        <v>0</v>
      </c>
      <c r="AO15" s="548">
        <v>3500</v>
      </c>
      <c r="AP15" s="196"/>
      <c r="AQ15" s="445">
        <f t="shared" si="2"/>
        <v>11</v>
      </c>
      <c r="AR15" s="410">
        <v>175000</v>
      </c>
      <c r="AS15" s="443">
        <f t="shared" si="1"/>
        <v>185000</v>
      </c>
      <c r="AT15" s="410">
        <v>7380</v>
      </c>
      <c r="AU15" s="410">
        <v>8505</v>
      </c>
      <c r="AV15" s="410">
        <v>12859</v>
      </c>
    </row>
    <row r="16" spans="1:48" ht="16.5" customHeight="1">
      <c r="B16" s="549"/>
      <c r="C16" s="343"/>
      <c r="D16" s="340" t="s">
        <v>212</v>
      </c>
      <c r="E16" s="338"/>
      <c r="F16" s="338"/>
      <c r="G16" s="338"/>
      <c r="H16" s="338"/>
      <c r="I16" s="722" t="s">
        <v>213</v>
      </c>
      <c r="J16" s="722"/>
      <c r="K16" s="722"/>
      <c r="L16" s="722"/>
      <c r="M16" s="549"/>
      <c r="N16" s="565"/>
      <c r="O16" s="565"/>
      <c r="P16" s="565"/>
      <c r="Q16" s="565"/>
      <c r="R16" s="565"/>
      <c r="S16" s="563"/>
      <c r="T16" s="563"/>
      <c r="U16" s="549"/>
      <c r="V16" s="549"/>
      <c r="W16" s="549"/>
      <c r="X16" s="549"/>
      <c r="Y16" s="549"/>
      <c r="Z16" s="549"/>
      <c r="AA16" s="549"/>
      <c r="AB16" s="549"/>
      <c r="AC16" s="547">
        <v>98000</v>
      </c>
      <c r="AD16" s="557">
        <v>99000</v>
      </c>
      <c r="AE16" s="677">
        <v>640</v>
      </c>
      <c r="AF16" s="672">
        <v>0</v>
      </c>
      <c r="AG16" s="672">
        <v>0</v>
      </c>
      <c r="AH16" s="672">
        <v>0</v>
      </c>
      <c r="AI16" s="672">
        <v>0</v>
      </c>
      <c r="AJ16" s="672">
        <v>0</v>
      </c>
      <c r="AK16" s="672">
        <v>0</v>
      </c>
      <c r="AL16" s="673">
        <v>0</v>
      </c>
      <c r="AM16" s="504">
        <f t="shared" si="0"/>
        <v>0</v>
      </c>
      <c r="AN16" s="519">
        <f t="shared" si="0"/>
        <v>0</v>
      </c>
      <c r="AO16" s="548">
        <v>3500</v>
      </c>
      <c r="AP16" s="196"/>
      <c r="AQ16" s="445">
        <f t="shared" si="2"/>
        <v>12</v>
      </c>
      <c r="AR16" s="410">
        <v>185000</v>
      </c>
      <c r="AS16" s="443">
        <f t="shared" si="1"/>
        <v>195000</v>
      </c>
      <c r="AT16" s="410">
        <v>7790</v>
      </c>
      <c r="AU16" s="410">
        <v>8978</v>
      </c>
      <c r="AV16" s="410">
        <v>13574</v>
      </c>
    </row>
    <row r="17" spans="1:48" ht="21.75" customHeight="1">
      <c r="B17" s="549"/>
      <c r="C17" s="554" t="s">
        <v>232</v>
      </c>
      <c r="D17" s="338" t="s">
        <v>210</v>
      </c>
      <c r="E17" s="549"/>
      <c r="F17" s="549"/>
      <c r="G17" s="549"/>
      <c r="H17" s="549"/>
      <c r="I17" s="549"/>
      <c r="J17" s="549"/>
      <c r="K17" s="549"/>
      <c r="L17" s="4"/>
      <c r="M17" s="4"/>
      <c r="N17" s="338"/>
      <c r="O17" s="338"/>
      <c r="P17" s="338"/>
      <c r="Q17" s="338"/>
      <c r="R17" s="338"/>
      <c r="S17" s="565"/>
      <c r="T17" s="565"/>
      <c r="U17" s="711" t="s">
        <v>274</v>
      </c>
      <c r="V17" s="711"/>
      <c r="W17" s="711"/>
      <c r="X17" s="711"/>
      <c r="Y17" s="711"/>
      <c r="Z17" s="549"/>
      <c r="AA17" s="338"/>
      <c r="AB17" s="338"/>
      <c r="AC17" s="547">
        <v>99000</v>
      </c>
      <c r="AD17" s="557">
        <v>101000</v>
      </c>
      <c r="AE17" s="677">
        <v>720</v>
      </c>
      <c r="AF17" s="672">
        <v>0</v>
      </c>
      <c r="AG17" s="672">
        <v>0</v>
      </c>
      <c r="AH17" s="672">
        <v>0</v>
      </c>
      <c r="AI17" s="672">
        <v>0</v>
      </c>
      <c r="AJ17" s="672">
        <v>0</v>
      </c>
      <c r="AK17" s="672">
        <v>0</v>
      </c>
      <c r="AL17" s="673">
        <v>0</v>
      </c>
      <c r="AM17" s="504">
        <f t="shared" si="0"/>
        <v>0</v>
      </c>
      <c r="AN17" s="519">
        <f t="shared" si="0"/>
        <v>0</v>
      </c>
      <c r="AO17" s="548">
        <v>3600</v>
      </c>
      <c r="AP17" s="196"/>
      <c r="AQ17" s="445">
        <f t="shared" si="2"/>
        <v>13</v>
      </c>
      <c r="AR17" s="410">
        <v>195000</v>
      </c>
      <c r="AS17" s="443">
        <f t="shared" si="1"/>
        <v>210000</v>
      </c>
      <c r="AT17" s="410">
        <v>8200</v>
      </c>
      <c r="AU17" s="410">
        <v>9450</v>
      </c>
      <c r="AV17" s="410">
        <v>14288</v>
      </c>
    </row>
    <row r="18" spans="1:48" ht="18" customHeight="1">
      <c r="A18" s="549"/>
      <c r="B18" s="337">
        <v>2</v>
      </c>
      <c r="C18" s="662" t="s">
        <v>71</v>
      </c>
      <c r="D18" s="662"/>
      <c r="E18" s="662" t="s">
        <v>316</v>
      </c>
      <c r="F18" s="662"/>
      <c r="G18" s="663"/>
      <c r="H18" s="663"/>
      <c r="I18" s="663"/>
      <c r="J18" s="662"/>
      <c r="K18" s="664"/>
      <c r="L18" s="665"/>
      <c r="M18" s="665"/>
      <c r="N18" s="338"/>
      <c r="O18" s="338"/>
      <c r="P18" s="338"/>
      <c r="Q18" s="338"/>
      <c r="R18" s="566"/>
      <c r="S18" s="338"/>
      <c r="T18" s="338"/>
      <c r="U18" s="340" t="s">
        <v>275</v>
      </c>
      <c r="V18" s="147"/>
      <c r="W18" s="147"/>
      <c r="AB18" s="563"/>
      <c r="AC18" s="551">
        <v>101000</v>
      </c>
      <c r="AD18" s="558">
        <v>103000</v>
      </c>
      <c r="AE18" s="678">
        <v>830</v>
      </c>
      <c r="AF18" s="675">
        <v>0</v>
      </c>
      <c r="AG18" s="675">
        <v>0</v>
      </c>
      <c r="AH18" s="675">
        <v>0</v>
      </c>
      <c r="AI18" s="675">
        <v>0</v>
      </c>
      <c r="AJ18" s="675">
        <v>0</v>
      </c>
      <c r="AK18" s="675">
        <v>0</v>
      </c>
      <c r="AL18" s="676">
        <v>0</v>
      </c>
      <c r="AM18" s="504">
        <f t="shared" si="0"/>
        <v>0</v>
      </c>
      <c r="AN18" s="519">
        <f t="shared" si="0"/>
        <v>0</v>
      </c>
      <c r="AO18" s="553">
        <v>3600</v>
      </c>
      <c r="AP18" s="196"/>
      <c r="AQ18" s="445">
        <f t="shared" si="2"/>
        <v>14</v>
      </c>
      <c r="AR18" s="410">
        <v>210000</v>
      </c>
      <c r="AS18" s="443">
        <f t="shared" si="1"/>
        <v>230000</v>
      </c>
      <c r="AT18" s="410">
        <v>9020</v>
      </c>
      <c r="AU18" s="410">
        <v>10395</v>
      </c>
      <c r="AV18" s="410">
        <v>15717</v>
      </c>
    </row>
    <row r="19" spans="1:48" ht="17.25" customHeight="1">
      <c r="A19" s="549"/>
      <c r="B19" s="337"/>
      <c r="C19" s="550" t="s">
        <v>276</v>
      </c>
      <c r="D19" s="341" t="s">
        <v>73</v>
      </c>
      <c r="E19" s="341"/>
      <c r="F19" s="341"/>
      <c r="G19" s="341"/>
      <c r="H19" s="341"/>
      <c r="I19" s="341"/>
      <c r="J19" s="563"/>
      <c r="K19" s="563"/>
      <c r="L19" s="549"/>
      <c r="M19" s="338"/>
      <c r="N19" s="549"/>
      <c r="O19" s="549"/>
      <c r="P19" s="549"/>
      <c r="Q19" s="549"/>
      <c r="R19" s="568"/>
      <c r="S19" s="566"/>
      <c r="T19" s="566"/>
      <c r="V19" s="627">
        <v>88000</v>
      </c>
      <c r="W19" s="627" t="s">
        <v>277</v>
      </c>
      <c r="X19" s="627">
        <v>1010000</v>
      </c>
      <c r="Y19" s="526" t="s">
        <v>278</v>
      </c>
      <c r="Z19" s="151"/>
      <c r="AA19" s="525">
        <v>1580</v>
      </c>
      <c r="AB19" s="549"/>
      <c r="AC19" s="547">
        <v>103000</v>
      </c>
      <c r="AD19" s="557">
        <v>105000</v>
      </c>
      <c r="AE19" s="677">
        <v>930</v>
      </c>
      <c r="AF19" s="672">
        <v>0</v>
      </c>
      <c r="AG19" s="672">
        <v>0</v>
      </c>
      <c r="AH19" s="672">
        <v>0</v>
      </c>
      <c r="AI19" s="672">
        <v>0</v>
      </c>
      <c r="AJ19" s="672">
        <v>0</v>
      </c>
      <c r="AK19" s="672">
        <v>0</v>
      </c>
      <c r="AL19" s="673">
        <v>0</v>
      </c>
      <c r="AM19" s="504">
        <f t="shared" si="0"/>
        <v>0</v>
      </c>
      <c r="AN19" s="519">
        <f t="shared" si="0"/>
        <v>0</v>
      </c>
      <c r="AO19" s="548">
        <v>3700</v>
      </c>
      <c r="AP19" s="196"/>
      <c r="AQ19" s="445">
        <f t="shared" si="2"/>
        <v>15</v>
      </c>
      <c r="AR19" s="410">
        <v>230000</v>
      </c>
      <c r="AS19" s="443">
        <f t="shared" si="1"/>
        <v>250000</v>
      </c>
      <c r="AT19" s="410">
        <v>9840</v>
      </c>
      <c r="AU19" s="410">
        <v>11340</v>
      </c>
      <c r="AV19" s="410">
        <v>17146</v>
      </c>
    </row>
    <row r="20" spans="1:48" ht="18.75" customHeight="1">
      <c r="C20" s="569" t="s">
        <v>242</v>
      </c>
      <c r="D20" s="341" t="s">
        <v>211</v>
      </c>
      <c r="E20" s="341"/>
      <c r="F20" s="341"/>
      <c r="G20" s="341"/>
      <c r="H20" s="341"/>
      <c r="I20" s="563"/>
      <c r="J20" s="565"/>
      <c r="K20" s="549"/>
      <c r="L20" s="549"/>
      <c r="M20" s="346"/>
      <c r="N20" s="549"/>
      <c r="O20" s="549"/>
      <c r="P20" s="549"/>
      <c r="Q20" s="549"/>
      <c r="R20" s="338"/>
      <c r="S20" s="568"/>
      <c r="T20" s="568"/>
      <c r="V20" s="627">
        <v>1010000</v>
      </c>
      <c r="W20" s="627" t="s">
        <v>279</v>
      </c>
      <c r="X20" s="627">
        <v>1760000</v>
      </c>
      <c r="Y20" s="666">
        <v>0.33693000000000001</v>
      </c>
      <c r="AA20" s="527" t="s">
        <v>280</v>
      </c>
      <c r="AB20" s="338"/>
      <c r="AC20" s="547">
        <v>105000</v>
      </c>
      <c r="AD20" s="557">
        <v>107000</v>
      </c>
      <c r="AE20" s="677">
        <v>1030</v>
      </c>
      <c r="AF20" s="672">
        <v>0</v>
      </c>
      <c r="AG20" s="672">
        <v>0</v>
      </c>
      <c r="AH20" s="672">
        <v>0</v>
      </c>
      <c r="AI20" s="672">
        <v>0</v>
      </c>
      <c r="AJ20" s="672">
        <v>0</v>
      </c>
      <c r="AK20" s="672">
        <v>0</v>
      </c>
      <c r="AL20" s="673">
        <v>0</v>
      </c>
      <c r="AM20" s="504">
        <f t="shared" si="0"/>
        <v>0</v>
      </c>
      <c r="AN20" s="519">
        <f t="shared" si="0"/>
        <v>0</v>
      </c>
      <c r="AO20" s="548">
        <v>3800</v>
      </c>
      <c r="AP20" s="196"/>
      <c r="AQ20" s="445">
        <f t="shared" si="2"/>
        <v>16</v>
      </c>
      <c r="AR20" s="410">
        <v>250000</v>
      </c>
      <c r="AS20" s="443">
        <f t="shared" si="1"/>
        <v>270000</v>
      </c>
      <c r="AT20" s="410">
        <v>10660</v>
      </c>
      <c r="AU20" s="410">
        <v>12285</v>
      </c>
      <c r="AV20" s="410">
        <v>18574</v>
      </c>
    </row>
    <row r="21" spans="1:48" ht="18.75" customHeight="1">
      <c r="B21" s="549"/>
      <c r="C21" s="550" t="s">
        <v>281</v>
      </c>
      <c r="D21" s="338" t="s">
        <v>282</v>
      </c>
      <c r="E21" s="549"/>
      <c r="F21" s="549"/>
      <c r="G21" s="549"/>
      <c r="H21" s="549"/>
      <c r="I21" s="549"/>
      <c r="J21" s="549"/>
      <c r="K21" s="549"/>
      <c r="L21" s="549"/>
      <c r="M21" s="549"/>
      <c r="N21" s="549"/>
      <c r="O21" s="549"/>
      <c r="P21" s="549"/>
      <c r="Q21" s="549"/>
      <c r="R21" s="338"/>
      <c r="S21" s="338"/>
      <c r="T21" s="338"/>
      <c r="V21" s="627">
        <v>1760000</v>
      </c>
      <c r="W21" s="628" t="s">
        <v>283</v>
      </c>
      <c r="X21" s="629"/>
      <c r="Y21" s="666">
        <v>0.40839999999999999</v>
      </c>
      <c r="AA21" s="667">
        <f>+Y21-Y20</f>
        <v>7.1470000000000006E-2</v>
      </c>
      <c r="AB21" s="566"/>
      <c r="AC21" s="547">
        <v>107000</v>
      </c>
      <c r="AD21" s="557">
        <v>109000</v>
      </c>
      <c r="AE21" s="677">
        <v>1130</v>
      </c>
      <c r="AF21" s="672">
        <v>0</v>
      </c>
      <c r="AG21" s="672">
        <v>0</v>
      </c>
      <c r="AH21" s="672">
        <v>0</v>
      </c>
      <c r="AI21" s="672">
        <v>0</v>
      </c>
      <c r="AJ21" s="672">
        <v>0</v>
      </c>
      <c r="AK21" s="672">
        <v>0</v>
      </c>
      <c r="AL21" s="673">
        <v>0</v>
      </c>
      <c r="AM21" s="504">
        <f t="shared" si="0"/>
        <v>0</v>
      </c>
      <c r="AN21" s="519">
        <f t="shared" si="0"/>
        <v>0</v>
      </c>
      <c r="AO21" s="548">
        <v>3800</v>
      </c>
      <c r="AP21" s="196"/>
      <c r="AQ21" s="445">
        <f t="shared" si="2"/>
        <v>17</v>
      </c>
      <c r="AR21" s="410">
        <v>270000</v>
      </c>
      <c r="AS21" s="443">
        <f t="shared" si="1"/>
        <v>290000</v>
      </c>
      <c r="AT21" s="410">
        <v>11480</v>
      </c>
      <c r="AU21" s="410">
        <v>13230</v>
      </c>
      <c r="AV21" s="410">
        <v>20003</v>
      </c>
    </row>
    <row r="22" spans="1:48" ht="18.75" customHeight="1">
      <c r="B22" s="549"/>
      <c r="C22" s="549"/>
      <c r="D22" s="338" t="s">
        <v>284</v>
      </c>
      <c r="E22" s="338"/>
      <c r="F22" s="338"/>
      <c r="G22" s="549"/>
      <c r="H22" s="549"/>
      <c r="I22" s="549"/>
      <c r="J22" s="549"/>
      <c r="K22" s="549"/>
      <c r="L22" s="566"/>
      <c r="M22" s="566"/>
      <c r="N22" s="566"/>
      <c r="O22" s="566"/>
      <c r="P22" s="566"/>
      <c r="Q22" s="566"/>
      <c r="R22" s="338"/>
      <c r="S22" s="338"/>
      <c r="T22" s="338"/>
      <c r="U22" s="338"/>
      <c r="V22" s="570" t="s">
        <v>285</v>
      </c>
      <c r="W22" s="338"/>
      <c r="X22" s="338"/>
      <c r="Y22" s="338"/>
      <c r="Z22" s="338"/>
      <c r="AA22" s="338"/>
      <c r="AB22" s="338"/>
      <c r="AC22" s="547">
        <v>109000</v>
      </c>
      <c r="AD22" s="557">
        <v>111000</v>
      </c>
      <c r="AE22" s="677">
        <v>1240</v>
      </c>
      <c r="AF22" s="672">
        <v>0</v>
      </c>
      <c r="AG22" s="672">
        <v>0</v>
      </c>
      <c r="AH22" s="672">
        <v>0</v>
      </c>
      <c r="AI22" s="672">
        <v>0</v>
      </c>
      <c r="AJ22" s="672">
        <v>0</v>
      </c>
      <c r="AK22" s="672">
        <v>0</v>
      </c>
      <c r="AL22" s="673">
        <v>0</v>
      </c>
      <c r="AM22" s="504">
        <f t="shared" si="0"/>
        <v>0</v>
      </c>
      <c r="AN22" s="519">
        <f t="shared" si="0"/>
        <v>0</v>
      </c>
      <c r="AO22" s="548">
        <v>3900</v>
      </c>
      <c r="AP22" s="196"/>
      <c r="AQ22" s="445">
        <f t="shared" si="2"/>
        <v>18</v>
      </c>
      <c r="AR22" s="410">
        <v>290000</v>
      </c>
      <c r="AS22" s="443">
        <f t="shared" si="1"/>
        <v>310000</v>
      </c>
      <c r="AT22" s="410">
        <v>12300</v>
      </c>
      <c r="AU22" s="410">
        <v>14175</v>
      </c>
      <c r="AV22" s="410">
        <v>21432</v>
      </c>
    </row>
    <row r="23" spans="1:48" ht="18.75" customHeight="1">
      <c r="A23" s="549"/>
      <c r="B23" s="549"/>
      <c r="C23" s="549"/>
      <c r="D23" s="338" t="s">
        <v>296</v>
      </c>
      <c r="E23" s="338"/>
      <c r="F23" s="338"/>
      <c r="G23" s="549"/>
      <c r="H23" s="549"/>
      <c r="I23" s="549"/>
      <c r="J23" s="549"/>
      <c r="K23" s="549"/>
      <c r="L23" s="549"/>
      <c r="M23" s="549"/>
      <c r="N23" s="549"/>
      <c r="O23" s="549"/>
      <c r="P23" s="549"/>
      <c r="Q23" s="549"/>
      <c r="R23" s="549"/>
      <c r="S23" s="338"/>
      <c r="T23" s="338"/>
      <c r="U23" s="338"/>
      <c r="V23" s="338"/>
      <c r="W23" s="338"/>
      <c r="X23" s="338"/>
      <c r="Y23" s="338"/>
      <c r="Z23" s="338"/>
      <c r="AA23" s="338"/>
      <c r="AB23" s="338"/>
      <c r="AC23" s="551">
        <v>111000</v>
      </c>
      <c r="AD23" s="558">
        <v>113000</v>
      </c>
      <c r="AE23" s="678">
        <v>1340</v>
      </c>
      <c r="AF23" s="675">
        <v>0</v>
      </c>
      <c r="AG23" s="675">
        <v>0</v>
      </c>
      <c r="AH23" s="675">
        <v>0</v>
      </c>
      <c r="AI23" s="675">
        <v>0</v>
      </c>
      <c r="AJ23" s="675">
        <v>0</v>
      </c>
      <c r="AK23" s="675">
        <v>0</v>
      </c>
      <c r="AL23" s="676">
        <v>0</v>
      </c>
      <c r="AM23" s="504">
        <f t="shared" si="0"/>
        <v>0</v>
      </c>
      <c r="AN23" s="519">
        <f t="shared" si="0"/>
        <v>0</v>
      </c>
      <c r="AO23" s="553">
        <v>4000</v>
      </c>
      <c r="AP23" s="196"/>
      <c r="AQ23" s="445">
        <f t="shared" si="2"/>
        <v>19</v>
      </c>
      <c r="AR23" s="410">
        <v>310000</v>
      </c>
      <c r="AS23" s="443">
        <f t="shared" si="1"/>
        <v>330000</v>
      </c>
      <c r="AT23" s="410">
        <v>13120</v>
      </c>
      <c r="AU23" s="410">
        <v>15120</v>
      </c>
      <c r="AV23" s="410">
        <v>22861</v>
      </c>
    </row>
    <row r="24" spans="1:48" ht="18.75" customHeight="1">
      <c r="A24" s="549"/>
      <c r="B24" s="549"/>
      <c r="C24" s="554"/>
      <c r="D24" s="338" t="s">
        <v>286</v>
      </c>
      <c r="E24" s="549"/>
      <c r="F24" s="549"/>
      <c r="G24" s="549"/>
      <c r="H24" s="549"/>
      <c r="I24" s="549"/>
      <c r="J24" s="549"/>
      <c r="K24" s="549"/>
      <c r="L24" s="549"/>
      <c r="M24" s="549"/>
      <c r="N24" s="549"/>
      <c r="O24" s="549"/>
      <c r="P24" s="549"/>
      <c r="Q24" s="549"/>
      <c r="R24" s="549"/>
      <c r="S24" s="338"/>
      <c r="T24" s="338"/>
      <c r="U24" s="338"/>
      <c r="V24" s="338"/>
      <c r="W24" s="338"/>
      <c r="X24" s="338"/>
      <c r="Y24" s="338"/>
      <c r="Z24" s="338"/>
      <c r="AA24" s="338"/>
      <c r="AB24" s="338"/>
      <c r="AC24" s="547">
        <v>113000</v>
      </c>
      <c r="AD24" s="557">
        <v>115000</v>
      </c>
      <c r="AE24" s="677">
        <v>1440</v>
      </c>
      <c r="AF24" s="672">
        <v>0</v>
      </c>
      <c r="AG24" s="672">
        <v>0</v>
      </c>
      <c r="AH24" s="672">
        <v>0</v>
      </c>
      <c r="AI24" s="672">
        <v>0</v>
      </c>
      <c r="AJ24" s="672">
        <v>0</v>
      </c>
      <c r="AK24" s="672">
        <v>0</v>
      </c>
      <c r="AL24" s="673">
        <v>0</v>
      </c>
      <c r="AM24" s="504">
        <f t="shared" si="0"/>
        <v>0</v>
      </c>
      <c r="AN24" s="519">
        <f t="shared" si="0"/>
        <v>0</v>
      </c>
      <c r="AO24" s="548">
        <v>4100</v>
      </c>
      <c r="AP24" s="196"/>
      <c r="AQ24" s="445">
        <f t="shared" si="2"/>
        <v>20</v>
      </c>
      <c r="AR24" s="410">
        <v>330000</v>
      </c>
      <c r="AS24" s="443">
        <f t="shared" si="1"/>
        <v>350000</v>
      </c>
      <c r="AT24" s="410">
        <v>13940</v>
      </c>
      <c r="AU24" s="410">
        <v>16065</v>
      </c>
      <c r="AV24" s="410">
        <v>24290</v>
      </c>
    </row>
    <row r="25" spans="1:48" ht="18.75" customHeight="1">
      <c r="B25" s="549"/>
      <c r="C25" s="571" t="s">
        <v>287</v>
      </c>
      <c r="D25" s="338" t="s">
        <v>215</v>
      </c>
      <c r="E25" s="549"/>
      <c r="F25" s="549"/>
      <c r="G25" s="549"/>
      <c r="H25" s="549"/>
      <c r="I25" s="549"/>
      <c r="J25" s="549"/>
      <c r="K25" s="549"/>
      <c r="L25" s="549"/>
      <c r="M25" s="549"/>
      <c r="N25" s="568"/>
      <c r="O25" s="568"/>
      <c r="P25" s="568"/>
      <c r="Q25" s="568"/>
      <c r="R25" s="549"/>
      <c r="S25" s="338"/>
      <c r="T25" s="338"/>
      <c r="U25" s="338"/>
      <c r="V25" s="338"/>
      <c r="W25" s="338"/>
      <c r="X25" s="338"/>
      <c r="Y25" s="338"/>
      <c r="Z25" s="338"/>
      <c r="AA25" s="338"/>
      <c r="AB25" s="338"/>
      <c r="AC25" s="547">
        <v>115000</v>
      </c>
      <c r="AD25" s="557">
        <v>117000</v>
      </c>
      <c r="AE25" s="677">
        <v>1540</v>
      </c>
      <c r="AF25" s="672">
        <v>0</v>
      </c>
      <c r="AG25" s="672">
        <v>0</v>
      </c>
      <c r="AH25" s="672">
        <v>0</v>
      </c>
      <c r="AI25" s="672">
        <v>0</v>
      </c>
      <c r="AJ25" s="672">
        <v>0</v>
      </c>
      <c r="AK25" s="672">
        <v>0</v>
      </c>
      <c r="AL25" s="673">
        <v>0</v>
      </c>
      <c r="AM25" s="504">
        <f t="shared" ref="AM25:AN44" si="3">IF(AL25-$X$19&gt;0,AL25-$X$19,0)</f>
        <v>0</v>
      </c>
      <c r="AN25" s="519">
        <f t="shared" si="3"/>
        <v>0</v>
      </c>
      <c r="AO25" s="548">
        <v>4100</v>
      </c>
      <c r="AP25" s="196"/>
      <c r="AQ25" s="445">
        <f t="shared" si="2"/>
        <v>21</v>
      </c>
      <c r="AR25" s="410">
        <v>350000</v>
      </c>
      <c r="AS25" s="443">
        <f t="shared" si="1"/>
        <v>370000</v>
      </c>
      <c r="AT25" s="410">
        <v>14760</v>
      </c>
      <c r="AU25" s="410">
        <v>17010</v>
      </c>
      <c r="AV25" s="410">
        <v>25718</v>
      </c>
    </row>
    <row r="26" spans="1:48" ht="18.75" customHeight="1">
      <c r="B26" s="549"/>
      <c r="C26" s="571" t="s">
        <v>288</v>
      </c>
      <c r="D26" s="338" t="s">
        <v>289</v>
      </c>
      <c r="E26" s="549"/>
      <c r="F26" s="549"/>
      <c r="G26" s="549"/>
      <c r="H26" s="549"/>
      <c r="I26" s="549"/>
      <c r="J26" s="549"/>
      <c r="K26" s="549"/>
      <c r="L26" s="565"/>
      <c r="M26" s="568"/>
      <c r="N26" s="338"/>
      <c r="O26" s="338"/>
      <c r="P26" s="338"/>
      <c r="Q26" s="338"/>
      <c r="R26" s="338"/>
      <c r="S26" s="338"/>
      <c r="T26" s="338"/>
      <c r="U26" s="338"/>
      <c r="V26" s="338"/>
      <c r="W26" s="338"/>
      <c r="X26" s="338"/>
      <c r="Y26" s="338"/>
      <c r="Z26" s="338"/>
      <c r="AA26" s="338"/>
      <c r="AB26" s="338"/>
      <c r="AC26" s="547">
        <v>117000</v>
      </c>
      <c r="AD26" s="557">
        <v>119000</v>
      </c>
      <c r="AE26" s="677">
        <v>1640</v>
      </c>
      <c r="AF26" s="672">
        <v>0</v>
      </c>
      <c r="AG26" s="672">
        <v>0</v>
      </c>
      <c r="AH26" s="672">
        <v>0</v>
      </c>
      <c r="AI26" s="672">
        <v>0</v>
      </c>
      <c r="AJ26" s="672">
        <v>0</v>
      </c>
      <c r="AK26" s="672">
        <v>0</v>
      </c>
      <c r="AL26" s="673">
        <v>0</v>
      </c>
      <c r="AM26" s="504">
        <f t="shared" si="3"/>
        <v>0</v>
      </c>
      <c r="AN26" s="519">
        <f t="shared" si="3"/>
        <v>0</v>
      </c>
      <c r="AO26" s="548">
        <v>4200</v>
      </c>
      <c r="AP26" s="196"/>
      <c r="AQ26" s="445">
        <f t="shared" si="2"/>
        <v>22</v>
      </c>
      <c r="AR26" s="410">
        <v>370000</v>
      </c>
      <c r="AS26" s="443">
        <f t="shared" si="1"/>
        <v>395000</v>
      </c>
      <c r="AT26" s="410">
        <v>15580</v>
      </c>
      <c r="AU26" s="410">
        <v>17955</v>
      </c>
      <c r="AV26" s="410">
        <v>27147</v>
      </c>
    </row>
    <row r="27" spans="1:48" ht="18.75" customHeight="1">
      <c r="B27" s="549"/>
      <c r="C27" s="549"/>
      <c r="D27" s="338" t="s">
        <v>300</v>
      </c>
      <c r="E27" s="549"/>
      <c r="F27" s="549"/>
      <c r="G27" s="549"/>
      <c r="H27" s="549"/>
      <c r="I27" s="549"/>
      <c r="J27" s="549"/>
      <c r="K27" s="549"/>
      <c r="L27" s="338"/>
      <c r="M27" s="338"/>
      <c r="N27" s="338"/>
      <c r="O27" s="338"/>
      <c r="P27" s="338"/>
      <c r="Q27" s="338"/>
      <c r="R27" s="338"/>
      <c r="S27" s="338"/>
      <c r="T27" s="338"/>
      <c r="U27" s="338"/>
      <c r="V27" s="338"/>
      <c r="W27" s="338"/>
      <c r="X27" s="338"/>
      <c r="Y27" s="338"/>
      <c r="Z27" s="338"/>
      <c r="AA27" s="338"/>
      <c r="AB27" s="338"/>
      <c r="AC27" s="547">
        <v>119000</v>
      </c>
      <c r="AD27" s="557">
        <v>121000</v>
      </c>
      <c r="AE27" s="677">
        <v>1750</v>
      </c>
      <c r="AF27" s="672">
        <v>120</v>
      </c>
      <c r="AG27" s="672">
        <v>0</v>
      </c>
      <c r="AH27" s="672">
        <v>0</v>
      </c>
      <c r="AI27" s="672">
        <v>0</v>
      </c>
      <c r="AJ27" s="672">
        <v>0</v>
      </c>
      <c r="AK27" s="672">
        <v>0</v>
      </c>
      <c r="AL27" s="673">
        <v>0</v>
      </c>
      <c r="AM27" s="504">
        <f t="shared" si="3"/>
        <v>0</v>
      </c>
      <c r="AN27" s="519">
        <f t="shared" si="3"/>
        <v>0</v>
      </c>
      <c r="AO27" s="548">
        <v>4300</v>
      </c>
      <c r="AP27" s="196"/>
      <c r="AQ27" s="445">
        <f t="shared" si="2"/>
        <v>23</v>
      </c>
      <c r="AR27" s="410">
        <v>395000</v>
      </c>
      <c r="AS27" s="443">
        <f t="shared" si="1"/>
        <v>425000</v>
      </c>
      <c r="AT27" s="410">
        <v>16810</v>
      </c>
      <c r="AU27" s="410">
        <v>19373</v>
      </c>
      <c r="AV27" s="410">
        <v>29290</v>
      </c>
    </row>
    <row r="28" spans="1:48" ht="15.75" customHeight="1">
      <c r="B28" s="549"/>
      <c r="C28" s="549"/>
      <c r="D28" s="549"/>
      <c r="E28" s="549"/>
      <c r="F28" s="549"/>
      <c r="G28" s="549"/>
      <c r="H28" s="549"/>
      <c r="I28" s="549"/>
      <c r="J28" s="549"/>
      <c r="K28" s="549"/>
      <c r="L28" s="338"/>
      <c r="M28" s="338"/>
      <c r="N28" s="338"/>
      <c r="O28" s="338"/>
      <c r="P28" s="338"/>
      <c r="Q28" s="338"/>
      <c r="R28" s="338"/>
      <c r="S28" s="338"/>
      <c r="T28" s="338"/>
      <c r="U28" s="338"/>
      <c r="V28" s="338"/>
      <c r="W28" s="338"/>
      <c r="X28" s="338"/>
      <c r="Y28" s="338"/>
      <c r="Z28" s="338"/>
      <c r="AA28" s="338"/>
      <c r="AB28" s="338"/>
      <c r="AC28" s="551">
        <v>121000</v>
      </c>
      <c r="AD28" s="558">
        <v>123000</v>
      </c>
      <c r="AE28" s="678">
        <v>1850</v>
      </c>
      <c r="AF28" s="675">
        <v>220</v>
      </c>
      <c r="AG28" s="675">
        <v>0</v>
      </c>
      <c r="AH28" s="675">
        <v>0</v>
      </c>
      <c r="AI28" s="675">
        <v>0</v>
      </c>
      <c r="AJ28" s="675">
        <v>0</v>
      </c>
      <c r="AK28" s="675">
        <v>0</v>
      </c>
      <c r="AL28" s="676">
        <v>0</v>
      </c>
      <c r="AM28" s="504">
        <f t="shared" si="3"/>
        <v>0</v>
      </c>
      <c r="AN28" s="519">
        <f t="shared" si="3"/>
        <v>0</v>
      </c>
      <c r="AO28" s="553">
        <v>4500</v>
      </c>
      <c r="AP28" s="196"/>
      <c r="AQ28" s="445">
        <f t="shared" si="2"/>
        <v>24</v>
      </c>
      <c r="AR28" s="410">
        <v>425000</v>
      </c>
      <c r="AS28" s="443">
        <f t="shared" si="1"/>
        <v>455000</v>
      </c>
      <c r="AT28" s="410">
        <v>18040</v>
      </c>
      <c r="AU28" s="410">
        <v>20790</v>
      </c>
      <c r="AV28" s="410">
        <v>31434</v>
      </c>
    </row>
    <row r="29" spans="1:48" ht="15.75" customHeight="1">
      <c r="B29" s="337">
        <v>3</v>
      </c>
      <c r="C29" s="572" t="s">
        <v>76</v>
      </c>
      <c r="D29" s="573"/>
      <c r="E29" s="573"/>
      <c r="F29" s="340" t="s">
        <v>298</v>
      </c>
      <c r="G29" s="338"/>
      <c r="H29" s="340"/>
      <c r="I29" s="566"/>
      <c r="J29" s="566"/>
      <c r="K29" s="566"/>
      <c r="L29" s="338"/>
      <c r="M29" s="338"/>
      <c r="N29" s="338"/>
      <c r="O29" s="338"/>
      <c r="P29" s="338"/>
      <c r="Q29" s="338"/>
      <c r="R29" s="338"/>
      <c r="S29" s="338"/>
      <c r="T29" s="338"/>
      <c r="U29" s="338"/>
      <c r="V29" s="338"/>
      <c r="W29" s="338"/>
      <c r="X29" s="338"/>
      <c r="Y29" s="338"/>
      <c r="Z29" s="338"/>
      <c r="AA29" s="338"/>
      <c r="AB29" s="338"/>
      <c r="AC29" s="547">
        <v>123000</v>
      </c>
      <c r="AD29" s="557">
        <v>125000</v>
      </c>
      <c r="AE29" s="677">
        <v>1950</v>
      </c>
      <c r="AF29" s="672">
        <v>330</v>
      </c>
      <c r="AG29" s="672">
        <v>0</v>
      </c>
      <c r="AH29" s="672">
        <v>0</v>
      </c>
      <c r="AI29" s="672">
        <v>0</v>
      </c>
      <c r="AJ29" s="672">
        <v>0</v>
      </c>
      <c r="AK29" s="672">
        <v>0</v>
      </c>
      <c r="AL29" s="673">
        <v>0</v>
      </c>
      <c r="AM29" s="504">
        <f t="shared" si="3"/>
        <v>0</v>
      </c>
      <c r="AN29" s="519">
        <f t="shared" si="3"/>
        <v>0</v>
      </c>
      <c r="AO29" s="548">
        <v>4800</v>
      </c>
      <c r="AP29" s="196"/>
      <c r="AQ29" s="445">
        <f t="shared" si="2"/>
        <v>25</v>
      </c>
      <c r="AR29" s="410">
        <v>455000</v>
      </c>
      <c r="AS29" s="443">
        <f t="shared" si="1"/>
        <v>485000</v>
      </c>
      <c r="AT29" s="410">
        <v>19270</v>
      </c>
      <c r="AU29" s="410">
        <v>22208</v>
      </c>
      <c r="AV29" s="410">
        <v>33577</v>
      </c>
    </row>
    <row r="30" spans="1:48" ht="15.75" customHeight="1">
      <c r="B30" s="337"/>
      <c r="C30" s="545" t="s">
        <v>294</v>
      </c>
      <c r="D30" s="574">
        <v>1</v>
      </c>
      <c r="E30" s="338" t="s">
        <v>77</v>
      </c>
      <c r="F30" s="340"/>
      <c r="G30" s="340"/>
      <c r="H30" s="340"/>
      <c r="I30" s="565"/>
      <c r="J30" s="565"/>
      <c r="K30" s="565"/>
      <c r="L30" s="338"/>
      <c r="M30" s="338"/>
      <c r="N30" s="338"/>
      <c r="O30" s="338"/>
      <c r="P30" s="338"/>
      <c r="Q30" s="338"/>
      <c r="R30" s="338"/>
      <c r="S30" s="338"/>
      <c r="T30" s="338"/>
      <c r="U30" s="338"/>
      <c r="V30" s="338"/>
      <c r="W30" s="338"/>
      <c r="X30" s="338"/>
      <c r="Y30" s="338"/>
      <c r="Z30" s="338"/>
      <c r="AA30" s="338"/>
      <c r="AB30" s="338"/>
      <c r="AC30" s="547">
        <v>125000</v>
      </c>
      <c r="AD30" s="557">
        <v>127000</v>
      </c>
      <c r="AE30" s="677">
        <v>2050</v>
      </c>
      <c r="AF30" s="672">
        <v>430</v>
      </c>
      <c r="AG30" s="672">
        <v>0</v>
      </c>
      <c r="AH30" s="672">
        <v>0</v>
      </c>
      <c r="AI30" s="672">
        <v>0</v>
      </c>
      <c r="AJ30" s="672">
        <v>0</v>
      </c>
      <c r="AK30" s="672">
        <v>0</v>
      </c>
      <c r="AL30" s="673">
        <v>0</v>
      </c>
      <c r="AM30" s="504">
        <f t="shared" si="3"/>
        <v>0</v>
      </c>
      <c r="AN30" s="519">
        <f t="shared" si="3"/>
        <v>0</v>
      </c>
      <c r="AO30" s="548">
        <v>5100</v>
      </c>
      <c r="AP30" s="196"/>
      <c r="AQ30" s="445">
        <f t="shared" si="2"/>
        <v>26</v>
      </c>
      <c r="AR30" s="410">
        <v>485000</v>
      </c>
      <c r="AS30" s="443">
        <f t="shared" si="1"/>
        <v>515000</v>
      </c>
      <c r="AT30" s="410">
        <v>20500</v>
      </c>
      <c r="AU30" s="410">
        <v>23625</v>
      </c>
      <c r="AV30" s="410">
        <v>35720</v>
      </c>
    </row>
    <row r="31" spans="1:48" ht="14.25" customHeight="1">
      <c r="C31" s="338"/>
      <c r="D31" s="574"/>
      <c r="E31" s="338" t="s">
        <v>301</v>
      </c>
      <c r="F31" s="340"/>
      <c r="G31" s="340"/>
      <c r="H31" s="340"/>
      <c r="I31" s="340"/>
      <c r="J31" s="340"/>
      <c r="K31" s="338"/>
      <c r="L31" s="338"/>
      <c r="M31" s="338"/>
      <c r="N31" s="338"/>
      <c r="O31" s="338"/>
      <c r="P31" s="338"/>
      <c r="Q31" s="338"/>
      <c r="R31" s="338"/>
      <c r="S31" s="338"/>
      <c r="T31" s="338"/>
      <c r="U31" s="338"/>
      <c r="V31" s="338"/>
      <c r="W31" s="338"/>
      <c r="X31" s="338"/>
      <c r="Y31" s="338"/>
      <c r="Z31" s="338"/>
      <c r="AA31" s="338"/>
      <c r="AB31" s="338"/>
      <c r="AC31" s="547">
        <v>127000</v>
      </c>
      <c r="AD31" s="557">
        <v>129000</v>
      </c>
      <c r="AE31" s="677">
        <v>2150</v>
      </c>
      <c r="AF31" s="672">
        <v>530</v>
      </c>
      <c r="AG31" s="672">
        <v>0</v>
      </c>
      <c r="AH31" s="672">
        <v>0</v>
      </c>
      <c r="AI31" s="672">
        <v>0</v>
      </c>
      <c r="AJ31" s="672">
        <v>0</v>
      </c>
      <c r="AK31" s="672">
        <v>0</v>
      </c>
      <c r="AL31" s="673">
        <v>0</v>
      </c>
      <c r="AM31" s="504">
        <f t="shared" si="3"/>
        <v>0</v>
      </c>
      <c r="AN31" s="519">
        <f t="shared" si="3"/>
        <v>0</v>
      </c>
      <c r="AO31" s="548">
        <v>5400</v>
      </c>
      <c r="AP31" s="196"/>
      <c r="AQ31" s="445">
        <f t="shared" si="2"/>
        <v>27</v>
      </c>
      <c r="AR31" s="410">
        <v>515000</v>
      </c>
      <c r="AS31" s="443">
        <f t="shared" si="1"/>
        <v>545000</v>
      </c>
      <c r="AT31" s="410">
        <v>21730</v>
      </c>
      <c r="AU31" s="410">
        <v>25043</v>
      </c>
      <c r="AV31" s="410">
        <v>37863</v>
      </c>
    </row>
    <row r="32" spans="1:48" ht="15.75" customHeight="1">
      <c r="B32" s="337"/>
      <c r="C32" s="338"/>
      <c r="D32" s="341"/>
      <c r="E32" s="575" t="s">
        <v>299</v>
      </c>
      <c r="F32" s="576"/>
      <c r="G32" s="576"/>
      <c r="H32" s="576"/>
      <c r="I32" s="576"/>
      <c r="J32" s="576"/>
      <c r="K32" s="577"/>
      <c r="L32" s="151"/>
      <c r="M32" s="338"/>
      <c r="N32" s="338"/>
      <c r="O32" s="338"/>
      <c r="P32" s="338"/>
      <c r="Q32" s="338"/>
      <c r="R32" s="338"/>
      <c r="S32" s="338"/>
      <c r="T32" s="338"/>
      <c r="U32" s="338"/>
      <c r="V32" s="338"/>
      <c r="W32" s="338"/>
      <c r="X32" s="338"/>
      <c r="Y32" s="338"/>
      <c r="Z32" s="338"/>
      <c r="AA32" s="338"/>
      <c r="AB32" s="338"/>
      <c r="AC32" s="547">
        <v>129000</v>
      </c>
      <c r="AD32" s="557">
        <v>131000</v>
      </c>
      <c r="AE32" s="677">
        <v>2260</v>
      </c>
      <c r="AF32" s="679">
        <v>630</v>
      </c>
      <c r="AG32" s="672">
        <v>0</v>
      </c>
      <c r="AH32" s="672">
        <v>0</v>
      </c>
      <c r="AI32" s="672">
        <v>0</v>
      </c>
      <c r="AJ32" s="672">
        <v>0</v>
      </c>
      <c r="AK32" s="672">
        <v>0</v>
      </c>
      <c r="AL32" s="673">
        <v>0</v>
      </c>
      <c r="AM32" s="504">
        <f t="shared" si="3"/>
        <v>0</v>
      </c>
      <c r="AN32" s="519">
        <f t="shared" si="3"/>
        <v>0</v>
      </c>
      <c r="AO32" s="548">
        <v>5700</v>
      </c>
      <c r="AP32" s="196"/>
      <c r="AQ32" s="445">
        <f t="shared" si="2"/>
        <v>28</v>
      </c>
      <c r="AR32" s="410">
        <v>545000</v>
      </c>
      <c r="AS32" s="443">
        <f t="shared" si="1"/>
        <v>575000</v>
      </c>
      <c r="AT32" s="410">
        <v>22960</v>
      </c>
      <c r="AU32" s="410">
        <v>26460</v>
      </c>
      <c r="AV32" s="410">
        <v>40006</v>
      </c>
    </row>
    <row r="33" spans="1:49" ht="15.75" customHeight="1">
      <c r="B33" s="337"/>
      <c r="C33" s="338"/>
      <c r="D33" s="338"/>
      <c r="E33" s="578" t="s">
        <v>250</v>
      </c>
      <c r="F33" s="579"/>
      <c r="G33" s="580"/>
      <c r="H33" s="579"/>
      <c r="I33" s="579"/>
      <c r="J33" s="579"/>
      <c r="K33" s="581"/>
      <c r="L33" s="549"/>
      <c r="M33" s="338"/>
      <c r="N33" s="338"/>
      <c r="O33" s="338"/>
      <c r="P33" s="338"/>
      <c r="Q33" s="338"/>
      <c r="R33" s="338"/>
      <c r="S33" s="338"/>
      <c r="T33" s="338"/>
      <c r="U33" s="338"/>
      <c r="V33" s="338"/>
      <c r="W33" s="338"/>
      <c r="X33" s="338"/>
      <c r="Y33" s="338"/>
      <c r="Z33" s="338"/>
      <c r="AA33" s="338"/>
      <c r="AB33" s="338"/>
      <c r="AC33" s="551">
        <v>131000</v>
      </c>
      <c r="AD33" s="558">
        <v>133000</v>
      </c>
      <c r="AE33" s="678">
        <v>2360</v>
      </c>
      <c r="AF33" s="680">
        <v>740</v>
      </c>
      <c r="AG33" s="675">
        <v>0</v>
      </c>
      <c r="AH33" s="675">
        <v>0</v>
      </c>
      <c r="AI33" s="675">
        <v>0</v>
      </c>
      <c r="AJ33" s="675">
        <v>0</v>
      </c>
      <c r="AK33" s="675">
        <v>0</v>
      </c>
      <c r="AL33" s="676">
        <v>0</v>
      </c>
      <c r="AM33" s="504">
        <f t="shared" si="3"/>
        <v>0</v>
      </c>
      <c r="AN33" s="519">
        <f t="shared" si="3"/>
        <v>0</v>
      </c>
      <c r="AO33" s="553">
        <v>6000</v>
      </c>
      <c r="AP33" s="196"/>
      <c r="AQ33" s="445">
        <f t="shared" si="2"/>
        <v>29</v>
      </c>
      <c r="AR33" s="410">
        <v>575000</v>
      </c>
      <c r="AS33" s="443">
        <f t="shared" si="1"/>
        <v>605000</v>
      </c>
      <c r="AT33" s="410">
        <v>24190</v>
      </c>
      <c r="AU33" s="410">
        <v>27878</v>
      </c>
      <c r="AV33" s="410">
        <v>42150</v>
      </c>
    </row>
    <row r="34" spans="1:49" ht="15.75" customHeight="1">
      <c r="B34" s="337"/>
      <c r="C34" s="582"/>
      <c r="D34" s="583">
        <v>2</v>
      </c>
      <c r="E34" s="584" t="s">
        <v>221</v>
      </c>
      <c r="F34" s="584"/>
      <c r="G34" s="584"/>
      <c r="H34" s="584"/>
      <c r="I34" s="584"/>
      <c r="J34" s="584"/>
      <c r="K34" s="584"/>
      <c r="L34" s="585"/>
      <c r="M34" s="338"/>
      <c r="N34" s="338"/>
      <c r="O34" s="338"/>
      <c r="P34" s="338"/>
      <c r="Q34" s="338"/>
      <c r="R34" s="338"/>
      <c r="S34" s="338"/>
      <c r="T34" s="338"/>
      <c r="U34" s="338"/>
      <c r="V34" s="338"/>
      <c r="W34" s="338"/>
      <c r="X34" s="338"/>
      <c r="Y34" s="338"/>
      <c r="Z34" s="338"/>
      <c r="AA34" s="338"/>
      <c r="AB34" s="338"/>
      <c r="AC34" s="547">
        <v>133000</v>
      </c>
      <c r="AD34" s="557">
        <v>135000</v>
      </c>
      <c r="AE34" s="677">
        <v>2460</v>
      </c>
      <c r="AF34" s="679">
        <v>840</v>
      </c>
      <c r="AG34" s="672">
        <v>0</v>
      </c>
      <c r="AH34" s="672">
        <v>0</v>
      </c>
      <c r="AI34" s="672">
        <v>0</v>
      </c>
      <c r="AJ34" s="672">
        <v>0</v>
      </c>
      <c r="AK34" s="672">
        <v>0</v>
      </c>
      <c r="AL34" s="673">
        <v>0</v>
      </c>
      <c r="AM34" s="504">
        <f t="shared" si="3"/>
        <v>0</v>
      </c>
      <c r="AN34" s="519">
        <f t="shared" si="3"/>
        <v>0</v>
      </c>
      <c r="AO34" s="548">
        <v>6300</v>
      </c>
      <c r="AP34" s="196"/>
      <c r="AQ34" s="445">
        <f t="shared" si="2"/>
        <v>30</v>
      </c>
      <c r="AR34" s="410">
        <v>605000</v>
      </c>
      <c r="AS34" s="443">
        <f t="shared" si="1"/>
        <v>635000</v>
      </c>
      <c r="AT34" s="410">
        <v>25420</v>
      </c>
      <c r="AU34" s="410">
        <v>29295</v>
      </c>
      <c r="AV34" s="410">
        <v>44293</v>
      </c>
    </row>
    <row r="35" spans="1:49" ht="15.75" customHeight="1">
      <c r="B35" s="337"/>
      <c r="C35" s="586"/>
      <c r="D35" s="587"/>
      <c r="E35" s="588" t="s">
        <v>222</v>
      </c>
      <c r="F35" s="589"/>
      <c r="G35" s="589"/>
      <c r="H35" s="589"/>
      <c r="I35" s="589"/>
      <c r="J35" s="589"/>
      <c r="K35" s="589"/>
      <c r="L35" s="590"/>
      <c r="M35" s="338"/>
      <c r="N35" s="338"/>
      <c r="O35" s="338"/>
      <c r="P35" s="338"/>
      <c r="Q35" s="338"/>
      <c r="R35" s="338"/>
      <c r="S35" s="338"/>
      <c r="T35" s="338"/>
      <c r="U35" s="338"/>
      <c r="V35" s="338"/>
      <c r="W35" s="338"/>
      <c r="X35" s="338"/>
      <c r="Y35" s="338"/>
      <c r="Z35" s="338"/>
      <c r="AA35" s="338"/>
      <c r="AB35" s="338"/>
      <c r="AC35" s="547">
        <v>135000</v>
      </c>
      <c r="AD35" s="557">
        <v>137000</v>
      </c>
      <c r="AE35" s="677">
        <v>2550</v>
      </c>
      <c r="AF35" s="679">
        <v>930</v>
      </c>
      <c r="AG35" s="672">
        <v>0</v>
      </c>
      <c r="AH35" s="672">
        <v>0</v>
      </c>
      <c r="AI35" s="672">
        <v>0</v>
      </c>
      <c r="AJ35" s="672">
        <v>0</v>
      </c>
      <c r="AK35" s="672">
        <v>0</v>
      </c>
      <c r="AL35" s="673">
        <v>0</v>
      </c>
      <c r="AM35" s="504">
        <f t="shared" si="3"/>
        <v>0</v>
      </c>
      <c r="AN35" s="519">
        <f t="shared" si="3"/>
        <v>0</v>
      </c>
      <c r="AO35" s="548">
        <v>6600</v>
      </c>
      <c r="AP35" s="196"/>
      <c r="AQ35" s="445">
        <f t="shared" si="2"/>
        <v>31</v>
      </c>
      <c r="AR35" s="410">
        <v>635000</v>
      </c>
      <c r="AS35" s="443">
        <f t="shared" si="1"/>
        <v>665000</v>
      </c>
      <c r="AT35" s="410">
        <v>26650</v>
      </c>
      <c r="AU35" s="410">
        <v>30713</v>
      </c>
      <c r="AV35" s="410">
        <v>43195</v>
      </c>
    </row>
    <row r="36" spans="1:49" ht="14.25" customHeight="1">
      <c r="B36" s="337"/>
      <c r="C36" s="338"/>
      <c r="D36" s="341">
        <v>3</v>
      </c>
      <c r="E36" s="338" t="s">
        <v>78</v>
      </c>
      <c r="M36" s="338"/>
      <c r="N36" s="338"/>
      <c r="O36" s="338"/>
      <c r="P36" s="338"/>
      <c r="Q36" s="338"/>
      <c r="R36" s="339"/>
      <c r="S36" s="339"/>
      <c r="T36" s="339"/>
      <c r="U36" s="339"/>
      <c r="V36" s="339"/>
      <c r="W36" s="339"/>
      <c r="X36" s="339"/>
      <c r="Y36" s="339"/>
      <c r="Z36" s="339"/>
      <c r="AA36" s="339"/>
      <c r="AB36" s="339"/>
      <c r="AC36" s="547">
        <v>137000</v>
      </c>
      <c r="AD36" s="557">
        <v>139000</v>
      </c>
      <c r="AE36" s="677">
        <v>2610</v>
      </c>
      <c r="AF36" s="679">
        <v>990</v>
      </c>
      <c r="AG36" s="672">
        <v>0</v>
      </c>
      <c r="AH36" s="672">
        <v>0</v>
      </c>
      <c r="AI36" s="672">
        <v>0</v>
      </c>
      <c r="AJ36" s="672">
        <v>0</v>
      </c>
      <c r="AK36" s="672">
        <v>0</v>
      </c>
      <c r="AL36" s="673">
        <v>0</v>
      </c>
      <c r="AM36" s="504">
        <f t="shared" si="3"/>
        <v>0</v>
      </c>
      <c r="AN36" s="519">
        <f t="shared" si="3"/>
        <v>0</v>
      </c>
      <c r="AO36" s="548">
        <v>6800</v>
      </c>
      <c r="AP36" s="196"/>
      <c r="AQ36" s="445">
        <f t="shared" si="2"/>
        <v>32</v>
      </c>
      <c r="AR36" s="410">
        <v>665000</v>
      </c>
      <c r="AS36" s="443">
        <f t="shared" si="1"/>
        <v>695000</v>
      </c>
      <c r="AT36" s="410">
        <v>27880</v>
      </c>
      <c r="AU36" s="410">
        <v>32130</v>
      </c>
      <c r="AV36" s="410">
        <v>43195</v>
      </c>
    </row>
    <row r="37" spans="1:49" ht="15" customHeight="1">
      <c r="B37" s="337"/>
      <c r="C37" s="338"/>
      <c r="E37" s="338" t="s">
        <v>227</v>
      </c>
      <c r="F37" s="340"/>
      <c r="G37" s="340"/>
      <c r="H37" s="340"/>
      <c r="I37" s="340"/>
      <c r="J37" s="340"/>
      <c r="K37" s="340"/>
      <c r="L37" s="338"/>
      <c r="M37" s="338"/>
      <c r="N37" s="339"/>
      <c r="O37" s="339"/>
      <c r="P37" s="339"/>
      <c r="Q37" s="339"/>
      <c r="R37" s="339"/>
      <c r="S37" s="339"/>
      <c r="T37" s="339"/>
      <c r="U37" s="339"/>
      <c r="V37" s="339"/>
      <c r="W37" s="339"/>
      <c r="X37" s="339"/>
      <c r="Y37" s="339"/>
      <c r="Z37" s="339"/>
      <c r="AA37" s="339"/>
      <c r="AB37" s="339"/>
      <c r="AC37" s="547">
        <v>139000</v>
      </c>
      <c r="AD37" s="557">
        <v>141000</v>
      </c>
      <c r="AE37" s="677">
        <v>2680</v>
      </c>
      <c r="AF37" s="679">
        <v>1050</v>
      </c>
      <c r="AG37" s="672">
        <v>0</v>
      </c>
      <c r="AH37" s="672">
        <v>0</v>
      </c>
      <c r="AI37" s="672">
        <v>0</v>
      </c>
      <c r="AJ37" s="672">
        <v>0</v>
      </c>
      <c r="AK37" s="672">
        <v>0</v>
      </c>
      <c r="AL37" s="673">
        <v>0</v>
      </c>
      <c r="AM37" s="504">
        <f t="shared" si="3"/>
        <v>0</v>
      </c>
      <c r="AN37" s="519">
        <f t="shared" si="3"/>
        <v>0</v>
      </c>
      <c r="AO37" s="548">
        <v>7100</v>
      </c>
      <c r="AP37" s="196"/>
      <c r="AQ37" s="445">
        <f t="shared" si="2"/>
        <v>33</v>
      </c>
      <c r="AR37" s="410">
        <v>695000</v>
      </c>
      <c r="AS37" s="443">
        <f t="shared" si="1"/>
        <v>730000</v>
      </c>
      <c r="AT37" s="410">
        <v>29110</v>
      </c>
      <c r="AU37" s="410">
        <v>33547</v>
      </c>
      <c r="AV37" s="410">
        <v>43195</v>
      </c>
    </row>
    <row r="38" spans="1:49" ht="16.5" customHeight="1">
      <c r="B38" s="337"/>
      <c r="C38" s="545" t="s">
        <v>290</v>
      </c>
      <c r="D38" s="338"/>
      <c r="E38" s="338" t="s">
        <v>28</v>
      </c>
      <c r="F38" s="340"/>
      <c r="G38" s="340"/>
      <c r="H38" s="340"/>
      <c r="I38" s="340"/>
      <c r="J38" s="340"/>
      <c r="K38" s="340"/>
      <c r="L38" s="338"/>
      <c r="M38" s="339"/>
      <c r="N38" s="339"/>
      <c r="O38" s="339"/>
      <c r="P38" s="339"/>
      <c r="Q38" s="339"/>
      <c r="R38" s="339"/>
      <c r="S38" s="339"/>
      <c r="T38" s="339"/>
      <c r="U38" s="339"/>
      <c r="V38" s="339"/>
      <c r="W38" s="339"/>
      <c r="X38" s="339"/>
      <c r="Y38" s="339"/>
      <c r="Z38" s="339"/>
      <c r="AA38" s="339"/>
      <c r="AB38" s="339"/>
      <c r="AC38" s="551">
        <v>141000</v>
      </c>
      <c r="AD38" s="558">
        <v>143000</v>
      </c>
      <c r="AE38" s="678">
        <v>2740</v>
      </c>
      <c r="AF38" s="680">
        <v>1110</v>
      </c>
      <c r="AG38" s="675">
        <v>0</v>
      </c>
      <c r="AH38" s="675">
        <v>0</v>
      </c>
      <c r="AI38" s="675">
        <v>0</v>
      </c>
      <c r="AJ38" s="675">
        <v>0</v>
      </c>
      <c r="AK38" s="675">
        <v>0</v>
      </c>
      <c r="AL38" s="676">
        <v>0</v>
      </c>
      <c r="AM38" s="504">
        <f t="shared" si="3"/>
        <v>0</v>
      </c>
      <c r="AN38" s="519">
        <f t="shared" si="3"/>
        <v>0</v>
      </c>
      <c r="AO38" s="553">
        <v>7500</v>
      </c>
      <c r="AP38" s="196"/>
      <c r="AQ38" s="445">
        <f t="shared" si="2"/>
        <v>34</v>
      </c>
      <c r="AR38" s="410">
        <v>730000</v>
      </c>
      <c r="AS38" s="443">
        <f t="shared" si="1"/>
        <v>770000</v>
      </c>
      <c r="AT38" s="410">
        <v>30750</v>
      </c>
      <c r="AU38" s="410">
        <v>35438</v>
      </c>
      <c r="AV38" s="410">
        <v>43195</v>
      </c>
    </row>
    <row r="39" spans="1:49" ht="14.25" customHeight="1">
      <c r="B39" s="337"/>
      <c r="C39" s="550"/>
      <c r="D39" s="338"/>
      <c r="E39" s="338" t="s">
        <v>216</v>
      </c>
      <c r="F39" s="340"/>
      <c r="G39" s="340"/>
      <c r="H39" s="340"/>
      <c r="I39" s="340"/>
      <c r="J39" s="340"/>
      <c r="K39" s="340"/>
      <c r="L39" s="338"/>
      <c r="M39" s="339"/>
      <c r="N39" s="338"/>
      <c r="O39" s="338"/>
      <c r="P39" s="338"/>
      <c r="Q39" s="338"/>
      <c r="R39" s="339"/>
      <c r="S39" s="339"/>
      <c r="T39" s="339"/>
      <c r="U39" s="339"/>
      <c r="V39" s="339"/>
      <c r="W39" s="339"/>
      <c r="X39" s="339"/>
      <c r="Y39" s="339"/>
      <c r="Z39" s="339"/>
      <c r="AA39" s="339"/>
      <c r="AB39" s="339"/>
      <c r="AC39" s="547">
        <v>143000</v>
      </c>
      <c r="AD39" s="557">
        <v>145000</v>
      </c>
      <c r="AE39" s="677">
        <v>2800</v>
      </c>
      <c r="AF39" s="679">
        <v>1170</v>
      </c>
      <c r="AG39" s="672">
        <v>0</v>
      </c>
      <c r="AH39" s="672">
        <v>0</v>
      </c>
      <c r="AI39" s="672">
        <v>0</v>
      </c>
      <c r="AJ39" s="672">
        <v>0</v>
      </c>
      <c r="AK39" s="672">
        <v>0</v>
      </c>
      <c r="AL39" s="673">
        <v>0</v>
      </c>
      <c r="AM39" s="504">
        <f t="shared" si="3"/>
        <v>0</v>
      </c>
      <c r="AN39" s="519">
        <f t="shared" si="3"/>
        <v>0</v>
      </c>
      <c r="AO39" s="548">
        <v>7800</v>
      </c>
      <c r="AP39" s="196"/>
      <c r="AQ39" s="445">
        <f t="shared" si="2"/>
        <v>35</v>
      </c>
      <c r="AR39" s="410">
        <v>770000</v>
      </c>
      <c r="AS39" s="443">
        <f t="shared" si="1"/>
        <v>810000</v>
      </c>
      <c r="AT39" s="410">
        <v>32390</v>
      </c>
      <c r="AU39" s="410">
        <v>37328</v>
      </c>
      <c r="AV39" s="410">
        <v>43195</v>
      </c>
    </row>
    <row r="40" spans="1:49" ht="15.75" customHeight="1">
      <c r="B40" s="337">
        <v>4</v>
      </c>
      <c r="C40" s="591" t="s">
        <v>74</v>
      </c>
      <c r="D40" s="592"/>
      <c r="E40" s="592"/>
      <c r="F40" s="340"/>
      <c r="G40" s="338"/>
      <c r="H40" s="338"/>
      <c r="I40" s="340"/>
      <c r="J40" s="340"/>
      <c r="K40" s="340"/>
      <c r="L40" s="338"/>
      <c r="M40" s="338"/>
      <c r="N40" s="338"/>
      <c r="O40" s="338"/>
      <c r="P40" s="338"/>
      <c r="Q40" s="338"/>
      <c r="R40" s="338"/>
      <c r="S40" s="338"/>
      <c r="T40" s="338"/>
      <c r="U40" s="338"/>
      <c r="V40" s="338"/>
      <c r="W40" s="338"/>
      <c r="X40" s="338"/>
      <c r="Y40" s="338"/>
      <c r="Z40" s="338"/>
      <c r="AA40" s="338"/>
      <c r="AB40" s="338"/>
      <c r="AC40" s="547">
        <v>145000</v>
      </c>
      <c r="AD40" s="557">
        <v>147000</v>
      </c>
      <c r="AE40" s="677">
        <v>2860</v>
      </c>
      <c r="AF40" s="679">
        <v>1240</v>
      </c>
      <c r="AG40" s="672">
        <v>0</v>
      </c>
      <c r="AH40" s="672">
        <v>0</v>
      </c>
      <c r="AI40" s="672">
        <v>0</v>
      </c>
      <c r="AJ40" s="672">
        <v>0</v>
      </c>
      <c r="AK40" s="672">
        <v>0</v>
      </c>
      <c r="AL40" s="673">
        <v>0</v>
      </c>
      <c r="AM40" s="504">
        <f t="shared" si="3"/>
        <v>0</v>
      </c>
      <c r="AN40" s="519">
        <f t="shared" si="3"/>
        <v>0</v>
      </c>
      <c r="AO40" s="548">
        <v>8100</v>
      </c>
      <c r="AP40" s="196"/>
      <c r="AQ40" s="445">
        <f t="shared" si="2"/>
        <v>36</v>
      </c>
      <c r="AR40" s="410">
        <v>810000</v>
      </c>
      <c r="AS40" s="443">
        <f t="shared" si="1"/>
        <v>855000</v>
      </c>
      <c r="AT40" s="410">
        <v>34030</v>
      </c>
      <c r="AU40" s="410">
        <v>39218</v>
      </c>
      <c r="AV40" s="410">
        <v>43195</v>
      </c>
    </row>
    <row r="41" spans="1:49" ht="15.75" customHeight="1">
      <c r="A41" s="343"/>
      <c r="C41" s="550" t="s">
        <v>291</v>
      </c>
      <c r="E41" s="338" t="s">
        <v>75</v>
      </c>
      <c r="F41" s="338"/>
      <c r="G41" s="340"/>
      <c r="H41" s="338"/>
      <c r="I41" s="340"/>
      <c r="J41" s="340"/>
      <c r="K41" s="340"/>
      <c r="L41" s="339"/>
      <c r="M41" s="338"/>
      <c r="N41" s="593"/>
      <c r="O41" s="593"/>
      <c r="P41" s="593"/>
      <c r="Q41" s="593"/>
      <c r="R41" s="338"/>
      <c r="S41" s="338"/>
      <c r="T41" s="338"/>
      <c r="U41" s="338"/>
      <c r="V41" s="338"/>
      <c r="W41" s="338"/>
      <c r="X41" s="338"/>
      <c r="Y41" s="338"/>
      <c r="Z41" s="338"/>
      <c r="AA41" s="338"/>
      <c r="AB41" s="338"/>
      <c r="AC41" s="547">
        <v>147000</v>
      </c>
      <c r="AD41" s="557">
        <v>149000</v>
      </c>
      <c r="AE41" s="677">
        <v>2920</v>
      </c>
      <c r="AF41" s="679">
        <v>1300</v>
      </c>
      <c r="AG41" s="672">
        <v>0</v>
      </c>
      <c r="AH41" s="672">
        <v>0</v>
      </c>
      <c r="AI41" s="672">
        <v>0</v>
      </c>
      <c r="AJ41" s="672">
        <v>0</v>
      </c>
      <c r="AK41" s="672">
        <v>0</v>
      </c>
      <c r="AL41" s="673">
        <v>0</v>
      </c>
      <c r="AM41" s="504">
        <f t="shared" si="3"/>
        <v>0</v>
      </c>
      <c r="AN41" s="519">
        <f t="shared" si="3"/>
        <v>0</v>
      </c>
      <c r="AO41" s="548">
        <v>8400</v>
      </c>
      <c r="AP41" s="196"/>
      <c r="AQ41" s="445">
        <f t="shared" si="2"/>
        <v>37</v>
      </c>
      <c r="AR41" s="410">
        <v>855000</v>
      </c>
      <c r="AS41" s="443">
        <f t="shared" si="1"/>
        <v>905000</v>
      </c>
      <c r="AT41" s="410">
        <v>36080</v>
      </c>
      <c r="AU41" s="410">
        <v>41580</v>
      </c>
      <c r="AV41" s="410">
        <v>43195</v>
      </c>
    </row>
    <row r="42" spans="1:49" ht="15.75" customHeight="1">
      <c r="A42" s="343"/>
      <c r="C42" s="338"/>
      <c r="E42" s="338" t="s">
        <v>297</v>
      </c>
      <c r="F42" s="338"/>
      <c r="G42" s="338"/>
      <c r="H42" s="339"/>
      <c r="I42" s="339"/>
      <c r="J42" s="339"/>
      <c r="K42" s="339"/>
      <c r="L42" s="339"/>
      <c r="M42" s="593"/>
      <c r="N42" s="338"/>
      <c r="O42" s="338"/>
      <c r="P42" s="338"/>
      <c r="Q42" s="338"/>
      <c r="R42" s="593"/>
      <c r="S42" s="593"/>
      <c r="T42" s="593"/>
      <c r="U42" s="593"/>
      <c r="V42" s="593"/>
      <c r="W42" s="593"/>
      <c r="X42" s="593"/>
      <c r="Y42" s="593"/>
      <c r="Z42" s="593"/>
      <c r="AA42" s="593"/>
      <c r="AB42" s="338"/>
      <c r="AC42" s="547">
        <v>149000</v>
      </c>
      <c r="AD42" s="557">
        <v>151000</v>
      </c>
      <c r="AE42" s="677">
        <v>2980</v>
      </c>
      <c r="AF42" s="679">
        <v>1360</v>
      </c>
      <c r="AG42" s="672">
        <v>0</v>
      </c>
      <c r="AH42" s="672">
        <v>0</v>
      </c>
      <c r="AI42" s="672">
        <v>0</v>
      </c>
      <c r="AJ42" s="672">
        <v>0</v>
      </c>
      <c r="AK42" s="672">
        <v>0</v>
      </c>
      <c r="AL42" s="673">
        <v>0</v>
      </c>
      <c r="AM42" s="504">
        <f t="shared" si="3"/>
        <v>0</v>
      </c>
      <c r="AN42" s="519">
        <f t="shared" si="3"/>
        <v>0</v>
      </c>
      <c r="AO42" s="548">
        <v>8700</v>
      </c>
      <c r="AP42" s="196"/>
      <c r="AQ42" s="445">
        <f t="shared" si="2"/>
        <v>38</v>
      </c>
      <c r="AR42" s="410">
        <v>905000</v>
      </c>
      <c r="AS42" s="443">
        <f t="shared" si="1"/>
        <v>955000</v>
      </c>
      <c r="AT42" s="410">
        <v>38130</v>
      </c>
      <c r="AU42" s="410">
        <v>43943</v>
      </c>
      <c r="AV42" s="410">
        <v>43195</v>
      </c>
    </row>
    <row r="43" spans="1:49" ht="15" customHeight="1">
      <c r="A43" s="343"/>
      <c r="B43" s="337"/>
      <c r="C43" s="338"/>
      <c r="E43" s="338" t="s">
        <v>217</v>
      </c>
      <c r="F43" s="338"/>
      <c r="G43" s="338"/>
      <c r="H43" s="339"/>
      <c r="I43" s="339"/>
      <c r="J43" s="339"/>
      <c r="K43" s="339"/>
      <c r="L43" s="338"/>
      <c r="M43" s="338"/>
      <c r="N43" s="338"/>
      <c r="O43" s="338"/>
      <c r="P43" s="338"/>
      <c r="Q43" s="338"/>
      <c r="R43" s="338"/>
      <c r="S43" s="338"/>
      <c r="T43" s="338"/>
      <c r="U43" s="338"/>
      <c r="V43" s="338"/>
      <c r="W43" s="338"/>
      <c r="X43" s="338"/>
      <c r="Y43" s="338"/>
      <c r="Z43" s="338"/>
      <c r="AA43" s="338"/>
      <c r="AB43" s="338"/>
      <c r="AC43" s="551">
        <v>151000</v>
      </c>
      <c r="AD43" s="558">
        <v>153000</v>
      </c>
      <c r="AE43" s="678">
        <v>3050</v>
      </c>
      <c r="AF43" s="680">
        <v>1430</v>
      </c>
      <c r="AG43" s="675">
        <v>0</v>
      </c>
      <c r="AH43" s="675">
        <v>0</v>
      </c>
      <c r="AI43" s="675">
        <v>0</v>
      </c>
      <c r="AJ43" s="675">
        <v>0</v>
      </c>
      <c r="AK43" s="675">
        <v>0</v>
      </c>
      <c r="AL43" s="676">
        <v>0</v>
      </c>
      <c r="AM43" s="504">
        <f t="shared" si="3"/>
        <v>0</v>
      </c>
      <c r="AN43" s="519">
        <f t="shared" si="3"/>
        <v>0</v>
      </c>
      <c r="AO43" s="553">
        <v>9000</v>
      </c>
      <c r="AP43" s="196"/>
      <c r="AQ43" s="445">
        <f t="shared" si="2"/>
        <v>39</v>
      </c>
      <c r="AR43" s="410">
        <v>955000</v>
      </c>
      <c r="AS43" s="410"/>
      <c r="AT43" s="410">
        <v>40180</v>
      </c>
      <c r="AU43" s="410">
        <v>46305</v>
      </c>
      <c r="AV43" s="410">
        <v>43195</v>
      </c>
    </row>
    <row r="44" spans="1:49" ht="16.5" customHeight="1">
      <c r="A44" s="343"/>
      <c r="B44" s="337"/>
      <c r="C44" s="338"/>
      <c r="E44" s="338" t="s">
        <v>79</v>
      </c>
      <c r="F44" s="338"/>
      <c r="G44" s="338"/>
      <c r="H44" s="339"/>
      <c r="I44" s="339"/>
      <c r="J44" s="339"/>
      <c r="K44" s="339"/>
      <c r="L44" s="338"/>
      <c r="M44" s="338"/>
      <c r="N44" s="338"/>
      <c r="O44" s="338"/>
      <c r="P44" s="338"/>
      <c r="Q44" s="338"/>
      <c r="R44" s="338"/>
      <c r="S44" s="338"/>
      <c r="T44" s="338"/>
      <c r="U44" s="338"/>
      <c r="V44" s="338"/>
      <c r="W44" s="338"/>
      <c r="X44" s="338"/>
      <c r="Y44" s="338"/>
      <c r="Z44" s="338"/>
      <c r="AA44" s="338"/>
      <c r="AB44" s="338"/>
      <c r="AC44" s="547">
        <v>153000</v>
      </c>
      <c r="AD44" s="557">
        <v>155000</v>
      </c>
      <c r="AE44" s="677">
        <v>3120</v>
      </c>
      <c r="AF44" s="679">
        <v>1500</v>
      </c>
      <c r="AG44" s="672">
        <v>0</v>
      </c>
      <c r="AH44" s="672">
        <v>0</v>
      </c>
      <c r="AI44" s="672">
        <v>0</v>
      </c>
      <c r="AJ44" s="672">
        <v>0</v>
      </c>
      <c r="AK44" s="672">
        <v>0</v>
      </c>
      <c r="AL44" s="673">
        <v>0</v>
      </c>
      <c r="AM44" s="504">
        <f t="shared" si="3"/>
        <v>0</v>
      </c>
      <c r="AN44" s="519">
        <f t="shared" si="3"/>
        <v>0</v>
      </c>
      <c r="AO44" s="548">
        <v>9300</v>
      </c>
      <c r="AP44" s="196"/>
    </row>
    <row r="45" spans="1:49" ht="17.25" customHeight="1">
      <c r="A45" s="343"/>
      <c r="B45" s="337">
        <v>5</v>
      </c>
      <c r="C45" s="341" t="s">
        <v>218</v>
      </c>
      <c r="D45" s="341"/>
      <c r="E45" s="151"/>
      <c r="F45" s="339"/>
      <c r="G45" s="339"/>
      <c r="H45" s="339"/>
      <c r="I45" s="339"/>
      <c r="J45" s="339"/>
      <c r="K45" s="339"/>
      <c r="L45" s="338"/>
      <c r="M45" s="338"/>
      <c r="N45" s="338"/>
      <c r="O45" s="338"/>
      <c r="P45" s="338"/>
      <c r="Q45" s="338"/>
      <c r="R45" s="338"/>
      <c r="S45" s="338"/>
      <c r="T45" s="338"/>
      <c r="U45" s="338"/>
      <c r="V45" s="338"/>
      <c r="W45" s="338"/>
      <c r="X45" s="338"/>
      <c r="Y45" s="338"/>
      <c r="Z45" s="338"/>
      <c r="AA45" s="338"/>
      <c r="AB45" s="338"/>
      <c r="AC45" s="547">
        <v>155000</v>
      </c>
      <c r="AD45" s="557">
        <v>157000</v>
      </c>
      <c r="AE45" s="677">
        <v>3200</v>
      </c>
      <c r="AF45" s="679">
        <v>1570</v>
      </c>
      <c r="AG45" s="672">
        <v>0</v>
      </c>
      <c r="AH45" s="672">
        <v>0</v>
      </c>
      <c r="AI45" s="672">
        <v>0</v>
      </c>
      <c r="AJ45" s="672">
        <v>0</v>
      </c>
      <c r="AK45" s="672">
        <v>0</v>
      </c>
      <c r="AL45" s="673">
        <v>0</v>
      </c>
      <c r="AM45" s="504">
        <f t="shared" ref="AM45:AN64" si="4">IF(AL45-$X$19&gt;0,AL45-$X$19,0)</f>
        <v>0</v>
      </c>
      <c r="AN45" s="519">
        <f t="shared" si="4"/>
        <v>0</v>
      </c>
      <c r="AO45" s="548">
        <v>9600</v>
      </c>
      <c r="AP45" s="196"/>
    </row>
    <row r="46" spans="1:49" ht="15" customHeight="1">
      <c r="A46" s="151"/>
      <c r="B46" s="339"/>
      <c r="C46" s="545" t="s">
        <v>295</v>
      </c>
      <c r="D46" s="341"/>
      <c r="E46" s="341" t="s">
        <v>219</v>
      </c>
      <c r="F46" s="339"/>
      <c r="G46" s="339"/>
      <c r="H46" s="339"/>
      <c r="I46" s="339"/>
      <c r="J46" s="339"/>
      <c r="K46" s="339"/>
      <c r="L46" s="594"/>
      <c r="M46" s="338"/>
      <c r="N46" s="151"/>
      <c r="O46" s="151"/>
      <c r="P46" s="151"/>
      <c r="Q46" s="151"/>
      <c r="R46" s="338"/>
      <c r="S46" s="338"/>
      <c r="T46" s="338"/>
      <c r="U46" s="338"/>
      <c r="V46" s="338"/>
      <c r="W46" s="338"/>
      <c r="X46" s="338"/>
      <c r="Y46" s="338"/>
      <c r="Z46" s="338"/>
      <c r="AA46" s="338"/>
      <c r="AB46" s="338"/>
      <c r="AC46" s="547">
        <v>157000</v>
      </c>
      <c r="AD46" s="557">
        <v>159000</v>
      </c>
      <c r="AE46" s="677">
        <v>3270</v>
      </c>
      <c r="AF46" s="679">
        <v>1640</v>
      </c>
      <c r="AG46" s="672">
        <v>0</v>
      </c>
      <c r="AH46" s="672">
        <v>0</v>
      </c>
      <c r="AI46" s="672">
        <v>0</v>
      </c>
      <c r="AJ46" s="672">
        <v>0</v>
      </c>
      <c r="AK46" s="672">
        <v>0</v>
      </c>
      <c r="AL46" s="673">
        <v>0</v>
      </c>
      <c r="AM46" s="504">
        <f t="shared" si="4"/>
        <v>0</v>
      </c>
      <c r="AN46" s="519">
        <f t="shared" si="4"/>
        <v>0</v>
      </c>
      <c r="AO46" s="548">
        <v>9900</v>
      </c>
      <c r="AP46" s="196"/>
    </row>
    <row r="47" spans="1:49" ht="15" customHeight="1">
      <c r="A47" s="151"/>
      <c r="B47" s="151"/>
      <c r="C47" s="151"/>
      <c r="D47" s="151"/>
      <c r="E47" s="341" t="s">
        <v>220</v>
      </c>
      <c r="F47" s="151"/>
      <c r="G47" s="151"/>
      <c r="H47" s="151"/>
      <c r="I47" s="151"/>
      <c r="J47" s="151"/>
      <c r="K47" s="151"/>
      <c r="L47" s="151"/>
      <c r="M47" s="151"/>
      <c r="N47" s="151"/>
      <c r="O47" s="151"/>
      <c r="P47" s="151"/>
      <c r="Q47" s="151"/>
      <c r="R47" s="151"/>
      <c r="S47" s="338"/>
      <c r="T47" s="338"/>
      <c r="U47" s="338"/>
      <c r="V47" s="338"/>
      <c r="W47" s="338"/>
      <c r="X47" s="338"/>
      <c r="Y47" s="338"/>
      <c r="Z47" s="338"/>
      <c r="AA47" s="338"/>
      <c r="AB47" s="338"/>
      <c r="AC47" s="547">
        <v>159000</v>
      </c>
      <c r="AD47" s="557">
        <v>161000</v>
      </c>
      <c r="AE47" s="677">
        <v>3340</v>
      </c>
      <c r="AF47" s="679">
        <v>1720</v>
      </c>
      <c r="AG47" s="672">
        <v>100</v>
      </c>
      <c r="AH47" s="672">
        <v>0</v>
      </c>
      <c r="AI47" s="672">
        <v>0</v>
      </c>
      <c r="AJ47" s="672">
        <v>0</v>
      </c>
      <c r="AK47" s="672">
        <v>0</v>
      </c>
      <c r="AL47" s="673">
        <v>0</v>
      </c>
      <c r="AM47" s="504">
        <f t="shared" si="4"/>
        <v>0</v>
      </c>
      <c r="AN47" s="519">
        <f t="shared" si="4"/>
        <v>0</v>
      </c>
      <c r="AO47" s="548">
        <v>10200</v>
      </c>
      <c r="AP47" s="196"/>
    </row>
    <row r="48" spans="1:49" s="343" customFormat="1" ht="18" customHeight="1">
      <c r="A48" s="151"/>
      <c r="B48" s="337">
        <v>6</v>
      </c>
      <c r="C48" s="595" t="s">
        <v>236</v>
      </c>
      <c r="D48" s="596"/>
      <c r="E48" s="596"/>
      <c r="F48" s="596"/>
      <c r="G48" s="596"/>
      <c r="H48" s="151"/>
      <c r="I48" s="151"/>
      <c r="J48" s="151"/>
      <c r="K48" s="151"/>
      <c r="L48" s="151"/>
      <c r="M48" s="151"/>
      <c r="N48" s="151"/>
      <c r="O48" s="151"/>
      <c r="P48" s="151"/>
      <c r="Q48" s="151"/>
      <c r="R48" s="151"/>
      <c r="S48" s="338"/>
      <c r="T48" s="338"/>
      <c r="U48" s="338"/>
      <c r="V48" s="338"/>
      <c r="W48" s="338"/>
      <c r="X48" s="338"/>
      <c r="Y48" s="338"/>
      <c r="Z48" s="338"/>
      <c r="AA48" s="338"/>
      <c r="AB48" s="338"/>
      <c r="AC48" s="551">
        <v>161000</v>
      </c>
      <c r="AD48" s="558">
        <v>163000</v>
      </c>
      <c r="AE48" s="678">
        <v>3410</v>
      </c>
      <c r="AF48" s="680">
        <v>1790</v>
      </c>
      <c r="AG48" s="675">
        <v>170</v>
      </c>
      <c r="AH48" s="675">
        <v>0</v>
      </c>
      <c r="AI48" s="675">
        <v>0</v>
      </c>
      <c r="AJ48" s="675">
        <v>0</v>
      </c>
      <c r="AK48" s="675">
        <v>0</v>
      </c>
      <c r="AL48" s="676">
        <v>0</v>
      </c>
      <c r="AM48" s="504">
        <f t="shared" si="4"/>
        <v>0</v>
      </c>
      <c r="AN48" s="519">
        <f t="shared" si="4"/>
        <v>0</v>
      </c>
      <c r="AO48" s="553">
        <v>10500</v>
      </c>
      <c r="AP48" s="505"/>
      <c r="AQ48" s="20"/>
      <c r="AR48" s="20"/>
      <c r="AS48" s="20"/>
      <c r="AT48" s="20"/>
      <c r="AU48" s="20"/>
      <c r="AV48" s="20"/>
      <c r="AW48" s="20"/>
    </row>
    <row r="49" spans="1:49" s="343" customFormat="1" ht="15" customHeight="1" thickBot="1">
      <c r="A49" s="151"/>
      <c r="B49" s="151"/>
      <c r="C49" s="597"/>
      <c r="D49" s="338" t="s">
        <v>320</v>
      </c>
      <c r="E49" s="151"/>
      <c r="F49" s="338"/>
      <c r="G49" s="338"/>
      <c r="H49" s="336"/>
      <c r="I49" s="336"/>
      <c r="J49" s="336"/>
      <c r="K49" s="336"/>
      <c r="L49" s="336"/>
      <c r="M49" s="336"/>
      <c r="N49" s="151"/>
      <c r="O49" s="151"/>
      <c r="P49" s="151"/>
      <c r="Q49" s="151"/>
      <c r="R49" s="151"/>
      <c r="S49" s="338"/>
      <c r="T49" s="338"/>
      <c r="U49" s="338"/>
      <c r="V49" s="338"/>
      <c r="W49" s="338"/>
      <c r="X49" s="338"/>
      <c r="Y49" s="338"/>
      <c r="Z49" s="338"/>
      <c r="AA49" s="338"/>
      <c r="AB49" s="338"/>
      <c r="AC49" s="598">
        <v>163000</v>
      </c>
      <c r="AD49" s="599">
        <v>165000</v>
      </c>
      <c r="AE49" s="681">
        <v>3480</v>
      </c>
      <c r="AF49" s="682">
        <v>1860</v>
      </c>
      <c r="AG49" s="683">
        <v>250</v>
      </c>
      <c r="AH49" s="683">
        <v>0</v>
      </c>
      <c r="AI49" s="683">
        <v>0</v>
      </c>
      <c r="AJ49" s="683">
        <v>0</v>
      </c>
      <c r="AK49" s="683">
        <v>0</v>
      </c>
      <c r="AL49" s="684">
        <v>0</v>
      </c>
      <c r="AM49" s="504">
        <f t="shared" si="4"/>
        <v>0</v>
      </c>
      <c r="AN49" s="519">
        <f t="shared" si="4"/>
        <v>0</v>
      </c>
      <c r="AO49" s="601">
        <v>10800</v>
      </c>
      <c r="AP49" s="505"/>
      <c r="AQ49" s="20"/>
      <c r="AR49" s="20"/>
      <c r="AS49" s="20"/>
      <c r="AT49" s="20"/>
      <c r="AU49" s="20"/>
      <c r="AV49" s="20"/>
      <c r="AW49" s="20"/>
    </row>
    <row r="50" spans="1:49" s="343" customFormat="1" ht="6.75" customHeight="1">
      <c r="A50" s="603"/>
      <c r="B50" s="603"/>
      <c r="C50" s="603"/>
      <c r="D50" s="603"/>
      <c r="E50" s="603"/>
      <c r="F50" s="603"/>
      <c r="G50" s="603"/>
      <c r="H50" s="603"/>
      <c r="I50" s="603"/>
      <c r="J50" s="603"/>
      <c r="K50" s="603"/>
      <c r="L50" s="603"/>
      <c r="M50" s="603"/>
      <c r="N50" s="603"/>
      <c r="O50" s="151"/>
      <c r="P50" s="151"/>
      <c r="Q50" s="151"/>
      <c r="R50" s="151"/>
      <c r="S50" s="338"/>
      <c r="T50" s="338"/>
      <c r="U50" s="338"/>
      <c r="V50" s="338"/>
      <c r="W50" s="338"/>
      <c r="X50" s="338"/>
      <c r="Y50" s="338"/>
      <c r="Z50" s="338"/>
      <c r="AA50" s="338"/>
      <c r="AB50" s="338"/>
      <c r="AC50" s="547">
        <v>165000</v>
      </c>
      <c r="AD50" s="557">
        <v>167000</v>
      </c>
      <c r="AE50" s="677">
        <v>3550</v>
      </c>
      <c r="AF50" s="679">
        <v>1930</v>
      </c>
      <c r="AG50" s="672">
        <v>320</v>
      </c>
      <c r="AH50" s="672">
        <v>0</v>
      </c>
      <c r="AI50" s="672">
        <v>0</v>
      </c>
      <c r="AJ50" s="672">
        <v>0</v>
      </c>
      <c r="AK50" s="672">
        <v>0</v>
      </c>
      <c r="AL50" s="673">
        <v>0</v>
      </c>
      <c r="AM50" s="504">
        <f t="shared" si="4"/>
        <v>0</v>
      </c>
      <c r="AN50" s="519">
        <f t="shared" si="4"/>
        <v>0</v>
      </c>
      <c r="AO50" s="548">
        <v>11100</v>
      </c>
      <c r="AP50" s="505"/>
      <c r="AQ50" s="20"/>
      <c r="AR50" s="20"/>
      <c r="AS50" s="20"/>
      <c r="AT50" s="20"/>
      <c r="AU50" s="20"/>
      <c r="AV50" s="20"/>
      <c r="AW50" s="20"/>
    </row>
    <row r="51" spans="1:49" s="343" customFormat="1" ht="16.5" customHeight="1">
      <c r="A51" s="151"/>
      <c r="B51" s="604" t="s">
        <v>258</v>
      </c>
      <c r="C51" s="602" t="s">
        <v>259</v>
      </c>
      <c r="D51" s="151"/>
      <c r="E51" s="605"/>
      <c r="F51" s="605"/>
      <c r="G51" s="605"/>
      <c r="H51" s="605"/>
      <c r="I51" s="605"/>
      <c r="J51" s="342"/>
      <c r="K51" s="151"/>
      <c r="L51" s="151"/>
      <c r="M51" s="151"/>
      <c r="N51" s="151"/>
      <c r="O51" s="151"/>
      <c r="P51" s="151"/>
      <c r="Q51" s="151"/>
      <c r="R51" s="151"/>
      <c r="S51" s="338"/>
      <c r="T51" s="338"/>
      <c r="U51" s="338"/>
      <c r="V51" s="338"/>
      <c r="W51" s="338"/>
      <c r="X51" s="338"/>
      <c r="Y51" s="338"/>
      <c r="Z51" s="338"/>
      <c r="AA51" s="338"/>
      <c r="AB51" s="338"/>
      <c r="AC51" s="547">
        <v>167000</v>
      </c>
      <c r="AD51" s="557">
        <v>169000</v>
      </c>
      <c r="AE51" s="677">
        <v>3620</v>
      </c>
      <c r="AF51" s="685">
        <v>2000</v>
      </c>
      <c r="AG51" s="672">
        <v>390</v>
      </c>
      <c r="AH51" s="672">
        <v>0</v>
      </c>
      <c r="AI51" s="672">
        <v>0</v>
      </c>
      <c r="AJ51" s="672">
        <v>0</v>
      </c>
      <c r="AK51" s="672">
        <v>0</v>
      </c>
      <c r="AL51" s="673">
        <v>0</v>
      </c>
      <c r="AM51" s="504">
        <f t="shared" si="4"/>
        <v>0</v>
      </c>
      <c r="AN51" s="519">
        <f t="shared" si="4"/>
        <v>0</v>
      </c>
      <c r="AO51" s="548">
        <v>11400</v>
      </c>
      <c r="AP51" s="505"/>
      <c r="AQ51" s="20"/>
      <c r="AR51" s="20"/>
      <c r="AS51" s="20"/>
      <c r="AT51" s="20"/>
      <c r="AU51" s="20"/>
      <c r="AV51" s="20"/>
      <c r="AW51" s="20"/>
    </row>
    <row r="52" spans="1:49" s="343" customFormat="1" ht="14.25" customHeight="1">
      <c r="A52" s="33"/>
      <c r="B52" s="605"/>
      <c r="C52" s="606"/>
      <c r="D52" s="607"/>
      <c r="E52" s="151"/>
      <c r="F52" s="151"/>
      <c r="G52" s="342"/>
      <c r="H52" s="342"/>
      <c r="I52" s="33"/>
      <c r="J52" s="344" t="s">
        <v>29</v>
      </c>
      <c r="K52" s="344"/>
      <c r="L52" s="33"/>
      <c r="M52" s="33"/>
      <c r="N52" s="33"/>
      <c r="O52" s="151"/>
      <c r="P52" s="151"/>
      <c r="Q52" s="336"/>
      <c r="R52" s="151"/>
      <c r="S52" s="345"/>
      <c r="T52" s="345"/>
      <c r="U52" s="345"/>
      <c r="V52" s="345"/>
      <c r="W52" s="345"/>
      <c r="X52" s="345"/>
      <c r="Y52" s="345"/>
      <c r="Z52" s="345"/>
      <c r="AA52" s="345"/>
      <c r="AB52" s="593"/>
      <c r="AC52" s="547">
        <v>169000</v>
      </c>
      <c r="AD52" s="557">
        <v>171000</v>
      </c>
      <c r="AE52" s="677">
        <v>3700</v>
      </c>
      <c r="AF52" s="679">
        <v>2070</v>
      </c>
      <c r="AG52" s="672">
        <v>460</v>
      </c>
      <c r="AH52" s="672">
        <v>0</v>
      </c>
      <c r="AI52" s="672">
        <v>0</v>
      </c>
      <c r="AJ52" s="672">
        <v>0</v>
      </c>
      <c r="AK52" s="672">
        <v>0</v>
      </c>
      <c r="AL52" s="673">
        <v>0</v>
      </c>
      <c r="AM52" s="504">
        <f t="shared" si="4"/>
        <v>0</v>
      </c>
      <c r="AN52" s="519">
        <f t="shared" si="4"/>
        <v>0</v>
      </c>
      <c r="AO52" s="548">
        <v>11700</v>
      </c>
      <c r="AP52" s="505"/>
      <c r="AQ52" s="20"/>
      <c r="AR52" s="20"/>
      <c r="AS52" s="20"/>
      <c r="AT52" s="20"/>
      <c r="AU52" s="20"/>
      <c r="AV52" s="20"/>
      <c r="AW52" s="20"/>
    </row>
    <row r="53" spans="1:49" ht="18" customHeight="1">
      <c r="A53" s="608"/>
      <c r="B53" s="609"/>
      <c r="C53" s="609"/>
      <c r="D53" s="609"/>
      <c r="E53" s="609"/>
      <c r="F53" s="609"/>
      <c r="G53" s="609"/>
      <c r="H53" s="610"/>
      <c r="I53" s="732" t="s">
        <v>302</v>
      </c>
      <c r="J53" s="732"/>
      <c r="K53" s="732"/>
      <c r="L53" s="732"/>
      <c r="M53" s="608"/>
      <c r="N53" s="608"/>
      <c r="O53" s="151"/>
      <c r="P53" s="151"/>
      <c r="Q53" s="336"/>
      <c r="R53" s="336"/>
      <c r="S53" s="346"/>
      <c r="T53" s="346"/>
      <c r="U53" s="346"/>
      <c r="V53" s="346"/>
      <c r="W53" s="346"/>
      <c r="X53" s="346"/>
      <c r="Y53" s="346"/>
      <c r="Z53" s="346"/>
      <c r="AA53" s="346"/>
      <c r="AB53" s="338"/>
      <c r="AC53" s="551">
        <v>171000</v>
      </c>
      <c r="AD53" s="558">
        <v>173000</v>
      </c>
      <c r="AE53" s="678">
        <v>3770</v>
      </c>
      <c r="AF53" s="680">
        <v>2140</v>
      </c>
      <c r="AG53" s="675">
        <v>530</v>
      </c>
      <c r="AH53" s="675">
        <v>0</v>
      </c>
      <c r="AI53" s="675">
        <v>0</v>
      </c>
      <c r="AJ53" s="675">
        <v>0</v>
      </c>
      <c r="AK53" s="675">
        <v>0</v>
      </c>
      <c r="AL53" s="676">
        <v>0</v>
      </c>
      <c r="AM53" s="504">
        <f t="shared" si="4"/>
        <v>0</v>
      </c>
      <c r="AN53" s="519">
        <f t="shared" si="4"/>
        <v>0</v>
      </c>
      <c r="AO53" s="553">
        <v>12000</v>
      </c>
      <c r="AP53" s="196"/>
    </row>
    <row r="54" spans="1:49" s="33" customFormat="1" ht="17.25" customHeight="1">
      <c r="A54" s="20"/>
      <c r="B54" s="151"/>
      <c r="C54" s="612" t="s">
        <v>260</v>
      </c>
      <c r="D54" s="340"/>
      <c r="E54" s="340"/>
      <c r="F54" s="340"/>
      <c r="G54" s="338"/>
      <c r="H54" s="338"/>
      <c r="I54" s="344"/>
      <c r="J54" s="344"/>
      <c r="K54" s="344"/>
      <c r="L54" s="338"/>
      <c r="M54" s="338"/>
      <c r="N54" s="338"/>
      <c r="O54" s="151"/>
      <c r="P54" s="151"/>
      <c r="Q54" s="151"/>
      <c r="R54" s="336"/>
      <c r="S54" s="338"/>
      <c r="T54" s="338"/>
      <c r="U54" s="338"/>
      <c r="V54" s="338"/>
      <c r="W54" s="338"/>
      <c r="X54" s="338"/>
      <c r="Y54" s="338"/>
      <c r="Z54" s="338"/>
      <c r="AA54" s="338"/>
      <c r="AB54" s="338"/>
      <c r="AC54" s="547">
        <v>173000</v>
      </c>
      <c r="AD54" s="557">
        <v>175000</v>
      </c>
      <c r="AE54" s="677">
        <v>3840</v>
      </c>
      <c r="AF54" s="679">
        <v>2220</v>
      </c>
      <c r="AG54" s="679">
        <v>600</v>
      </c>
      <c r="AH54" s="672">
        <v>0</v>
      </c>
      <c r="AI54" s="672">
        <v>0</v>
      </c>
      <c r="AJ54" s="672">
        <v>0</v>
      </c>
      <c r="AK54" s="672">
        <v>0</v>
      </c>
      <c r="AL54" s="673">
        <v>0</v>
      </c>
      <c r="AM54" s="504">
        <f t="shared" si="4"/>
        <v>0</v>
      </c>
      <c r="AN54" s="519">
        <f t="shared" si="4"/>
        <v>0</v>
      </c>
      <c r="AO54" s="548">
        <v>12400</v>
      </c>
      <c r="AP54" s="506"/>
      <c r="AQ54" s="20"/>
      <c r="AR54" s="20"/>
      <c r="AS54" s="20"/>
      <c r="AT54" s="20"/>
      <c r="AU54" s="20"/>
      <c r="AV54" s="20"/>
      <c r="AW54" s="20"/>
    </row>
    <row r="55" spans="1:49" ht="11.25" customHeight="1">
      <c r="A55" s="151"/>
      <c r="B55" s="613" t="s">
        <v>243</v>
      </c>
      <c r="C55" s="341" t="s">
        <v>238</v>
      </c>
      <c r="D55" s="341"/>
      <c r="E55" s="341"/>
      <c r="F55" s="341"/>
      <c r="G55" s="341"/>
      <c r="H55" s="341"/>
      <c r="I55" s="341"/>
      <c r="J55" s="341"/>
      <c r="K55" s="341"/>
      <c r="L55" s="341"/>
      <c r="M55" s="151"/>
      <c r="N55" s="151"/>
      <c r="O55" s="151"/>
      <c r="P55" s="151"/>
      <c r="Q55" s="151"/>
      <c r="R55" s="336"/>
      <c r="S55" s="338"/>
      <c r="T55" s="338"/>
      <c r="U55" s="338"/>
      <c r="V55" s="338"/>
      <c r="W55" s="338"/>
      <c r="X55" s="338"/>
      <c r="Y55" s="338"/>
      <c r="Z55" s="338"/>
      <c r="AA55" s="338"/>
      <c r="AB55" s="338"/>
      <c r="AC55" s="547">
        <v>175000</v>
      </c>
      <c r="AD55" s="557">
        <v>177000</v>
      </c>
      <c r="AE55" s="677">
        <v>3910</v>
      </c>
      <c r="AF55" s="679">
        <v>2290</v>
      </c>
      <c r="AG55" s="679">
        <v>670</v>
      </c>
      <c r="AH55" s="672">
        <v>0</v>
      </c>
      <c r="AI55" s="672">
        <v>0</v>
      </c>
      <c r="AJ55" s="672">
        <v>0</v>
      </c>
      <c r="AK55" s="672">
        <v>0</v>
      </c>
      <c r="AL55" s="673">
        <v>0</v>
      </c>
      <c r="AM55" s="504">
        <f t="shared" si="4"/>
        <v>0</v>
      </c>
      <c r="AN55" s="519">
        <f t="shared" si="4"/>
        <v>0</v>
      </c>
      <c r="AO55" s="548">
        <v>12700</v>
      </c>
      <c r="AP55" s="196"/>
    </row>
    <row r="56" spans="1:49" ht="12" customHeight="1">
      <c r="A56" s="151"/>
      <c r="B56" s="151"/>
      <c r="C56" s="341" t="s">
        <v>239</v>
      </c>
      <c r="D56" s="341"/>
      <c r="E56" s="341"/>
      <c r="F56" s="341"/>
      <c r="G56" s="341"/>
      <c r="H56" s="341"/>
      <c r="I56" s="341"/>
      <c r="J56" s="341"/>
      <c r="K56" s="341"/>
      <c r="L56" s="341"/>
      <c r="M56" s="151"/>
      <c r="N56" s="151"/>
      <c r="O56" s="151"/>
      <c r="P56" s="151"/>
      <c r="Q56" s="151"/>
      <c r="R56" s="46"/>
      <c r="S56" s="338"/>
      <c r="T56" s="338"/>
      <c r="U56" s="338"/>
      <c r="V56" s="338"/>
      <c r="W56" s="338"/>
      <c r="X56" s="338"/>
      <c r="Y56" s="338"/>
      <c r="Z56" s="338"/>
      <c r="AA56" s="338"/>
      <c r="AB56" s="338"/>
      <c r="AC56" s="547">
        <v>177000</v>
      </c>
      <c r="AD56" s="557">
        <v>179000</v>
      </c>
      <c r="AE56" s="677">
        <v>3980</v>
      </c>
      <c r="AF56" s="679">
        <v>2360</v>
      </c>
      <c r="AG56" s="679">
        <v>750</v>
      </c>
      <c r="AH56" s="672">
        <v>0</v>
      </c>
      <c r="AI56" s="672">
        <v>0</v>
      </c>
      <c r="AJ56" s="672">
        <v>0</v>
      </c>
      <c r="AK56" s="672">
        <v>0</v>
      </c>
      <c r="AL56" s="673">
        <v>0</v>
      </c>
      <c r="AM56" s="504">
        <f t="shared" si="4"/>
        <v>0</v>
      </c>
      <c r="AN56" s="519">
        <f t="shared" si="4"/>
        <v>0</v>
      </c>
      <c r="AO56" s="548">
        <v>13200</v>
      </c>
      <c r="AP56" s="196"/>
    </row>
    <row r="57" spans="1:49" ht="18" customHeight="1">
      <c r="B57" s="337"/>
      <c r="C57" s="341" t="s">
        <v>240</v>
      </c>
      <c r="D57" s="341"/>
      <c r="E57" s="341"/>
      <c r="F57" s="341"/>
      <c r="G57" s="341"/>
      <c r="H57" s="341"/>
      <c r="I57" s="341"/>
      <c r="J57" s="341"/>
      <c r="K57" s="341"/>
      <c r="L57" s="341"/>
      <c r="M57" s="338"/>
      <c r="N57" s="338"/>
      <c r="O57" s="151"/>
      <c r="P57" s="151"/>
      <c r="Q57" s="151"/>
      <c r="R57" s="46"/>
      <c r="S57" s="338"/>
      <c r="T57" s="338"/>
      <c r="U57" s="338"/>
      <c r="V57" s="338"/>
      <c r="W57" s="338"/>
      <c r="X57" s="338"/>
      <c r="Y57" s="338"/>
      <c r="Z57" s="338"/>
      <c r="AA57" s="338"/>
      <c r="AB57" s="338"/>
      <c r="AC57" s="547">
        <v>179000</v>
      </c>
      <c r="AD57" s="557">
        <v>181000</v>
      </c>
      <c r="AE57" s="677">
        <v>4050</v>
      </c>
      <c r="AF57" s="679">
        <v>2430</v>
      </c>
      <c r="AG57" s="679">
        <v>820</v>
      </c>
      <c r="AH57" s="672">
        <v>0</v>
      </c>
      <c r="AI57" s="672">
        <v>0</v>
      </c>
      <c r="AJ57" s="672">
        <v>0</v>
      </c>
      <c r="AK57" s="672">
        <v>0</v>
      </c>
      <c r="AL57" s="673">
        <v>0</v>
      </c>
      <c r="AM57" s="504">
        <f t="shared" si="4"/>
        <v>0</v>
      </c>
      <c r="AN57" s="519">
        <f t="shared" si="4"/>
        <v>0</v>
      </c>
      <c r="AO57" s="548">
        <v>13900</v>
      </c>
      <c r="AP57" s="196"/>
    </row>
    <row r="58" spans="1:49" ht="17.25" customHeight="1">
      <c r="A58" s="151"/>
      <c r="B58" s="151"/>
      <c r="C58" s="338" t="s">
        <v>241</v>
      </c>
      <c r="D58" s="336"/>
      <c r="E58" s="336"/>
      <c r="F58" s="336"/>
      <c r="G58" s="336"/>
      <c r="H58" s="336"/>
      <c r="I58" s="336"/>
      <c r="J58" s="336"/>
      <c r="K58" s="151"/>
      <c r="L58" s="151"/>
      <c r="M58" s="151"/>
      <c r="N58" s="151"/>
      <c r="O58" s="151"/>
      <c r="P58" s="151"/>
      <c r="Q58" s="151"/>
      <c r="R58" s="46"/>
      <c r="S58" s="346"/>
      <c r="T58" s="346"/>
      <c r="U58" s="346"/>
      <c r="V58" s="346"/>
      <c r="W58" s="346"/>
      <c r="X58" s="346"/>
      <c r="Y58" s="346"/>
      <c r="Z58" s="346"/>
      <c r="AA58" s="346"/>
      <c r="AB58" s="345"/>
      <c r="AC58" s="551">
        <v>181000</v>
      </c>
      <c r="AD58" s="558">
        <v>183000</v>
      </c>
      <c r="AE58" s="678">
        <v>4120</v>
      </c>
      <c r="AF58" s="680">
        <v>2500</v>
      </c>
      <c r="AG58" s="680">
        <v>890</v>
      </c>
      <c r="AH58" s="675">
        <v>0</v>
      </c>
      <c r="AI58" s="675">
        <v>0</v>
      </c>
      <c r="AJ58" s="675">
        <v>0</v>
      </c>
      <c r="AK58" s="675">
        <v>0</v>
      </c>
      <c r="AL58" s="676">
        <v>0</v>
      </c>
      <c r="AM58" s="504">
        <f t="shared" si="4"/>
        <v>0</v>
      </c>
      <c r="AN58" s="519">
        <f t="shared" si="4"/>
        <v>0</v>
      </c>
      <c r="AO58" s="553">
        <v>14600</v>
      </c>
      <c r="AP58" s="196"/>
    </row>
    <row r="59" spans="1:49" ht="15" customHeight="1">
      <c r="A59" s="336"/>
      <c r="B59" s="613" t="s">
        <v>261</v>
      </c>
      <c r="C59" s="338" t="s">
        <v>256</v>
      </c>
      <c r="E59" s="336"/>
      <c r="F59" s="338"/>
      <c r="G59" s="338"/>
      <c r="H59" s="151"/>
      <c r="I59" s="151"/>
      <c r="J59" s="151"/>
      <c r="K59" s="151"/>
      <c r="L59" s="151"/>
      <c r="M59" s="151"/>
      <c r="N59" s="151"/>
      <c r="O59" s="151"/>
      <c r="P59" s="151"/>
      <c r="Q59" s="151"/>
      <c r="R59" s="46"/>
      <c r="S59" s="611"/>
      <c r="T59" s="611"/>
      <c r="U59" s="611"/>
      <c r="V59" s="611"/>
      <c r="W59" s="611"/>
      <c r="X59" s="611"/>
      <c r="Y59" s="611"/>
      <c r="Z59" s="611"/>
      <c r="AA59" s="611"/>
      <c r="AB59" s="338"/>
      <c r="AC59" s="547">
        <v>183000</v>
      </c>
      <c r="AD59" s="557">
        <v>185000</v>
      </c>
      <c r="AE59" s="677">
        <v>4200</v>
      </c>
      <c r="AF59" s="679">
        <v>2570</v>
      </c>
      <c r="AG59" s="679">
        <v>960</v>
      </c>
      <c r="AH59" s="672">
        <v>0</v>
      </c>
      <c r="AI59" s="672">
        <v>0</v>
      </c>
      <c r="AJ59" s="672">
        <v>0</v>
      </c>
      <c r="AK59" s="672">
        <v>0</v>
      </c>
      <c r="AL59" s="673">
        <v>0</v>
      </c>
      <c r="AM59" s="504">
        <f t="shared" si="4"/>
        <v>0</v>
      </c>
      <c r="AN59" s="519">
        <f t="shared" si="4"/>
        <v>0</v>
      </c>
      <c r="AO59" s="548">
        <v>15300</v>
      </c>
      <c r="AP59" s="196"/>
    </row>
    <row r="60" spans="1:49" ht="15" customHeight="1">
      <c r="A60" s="614"/>
      <c r="B60" s="614"/>
      <c r="C60" s="338" t="s">
        <v>262</v>
      </c>
      <c r="D60" s="151"/>
      <c r="E60" s="614"/>
      <c r="F60" s="346"/>
      <c r="G60" s="346"/>
      <c r="H60" s="46"/>
      <c r="I60" s="46"/>
      <c r="J60" s="46"/>
      <c r="K60" s="46"/>
      <c r="L60" s="46"/>
      <c r="M60" s="46"/>
      <c r="N60" s="46"/>
      <c r="O60" s="151"/>
      <c r="P60" s="151"/>
      <c r="Q60" s="151"/>
      <c r="R60" s="46"/>
      <c r="S60" s="611"/>
      <c r="T60" s="611"/>
      <c r="U60" s="611"/>
      <c r="V60" s="611"/>
      <c r="W60" s="611"/>
      <c r="X60" s="611"/>
      <c r="Y60" s="611"/>
      <c r="Z60" s="611"/>
      <c r="AA60" s="611"/>
      <c r="AB60" s="346"/>
      <c r="AC60" s="547">
        <v>185000</v>
      </c>
      <c r="AD60" s="557">
        <v>187000</v>
      </c>
      <c r="AE60" s="677">
        <v>4270</v>
      </c>
      <c r="AF60" s="679">
        <v>2640</v>
      </c>
      <c r="AG60" s="679">
        <v>1030</v>
      </c>
      <c r="AH60" s="672">
        <v>0</v>
      </c>
      <c r="AI60" s="672">
        <v>0</v>
      </c>
      <c r="AJ60" s="672">
        <v>0</v>
      </c>
      <c r="AK60" s="672">
        <v>0</v>
      </c>
      <c r="AL60" s="673">
        <v>0</v>
      </c>
      <c r="AM60" s="504">
        <f t="shared" si="4"/>
        <v>0</v>
      </c>
      <c r="AN60" s="519">
        <f t="shared" si="4"/>
        <v>0</v>
      </c>
      <c r="AO60" s="548">
        <v>16000</v>
      </c>
      <c r="AP60" s="196"/>
    </row>
    <row r="61" spans="1:49" ht="17.25" customHeight="1">
      <c r="A61" s="336"/>
      <c r="B61" s="336"/>
      <c r="C61" s="346" t="s">
        <v>253</v>
      </c>
      <c r="D61" s="151"/>
      <c r="E61" s="336"/>
      <c r="F61" s="338"/>
      <c r="G61" s="338"/>
      <c r="H61" s="151"/>
      <c r="I61" s="151"/>
      <c r="J61" s="151"/>
      <c r="K61" s="151"/>
      <c r="L61" s="151"/>
      <c r="M61" s="151"/>
      <c r="N61" s="151"/>
      <c r="O61" s="151"/>
      <c r="P61" s="151"/>
      <c r="Q61" s="151"/>
      <c r="R61" s="46"/>
      <c r="S61" s="611"/>
      <c r="T61" s="611"/>
      <c r="U61" s="611"/>
      <c r="V61" s="611"/>
      <c r="W61" s="611"/>
      <c r="X61" s="611"/>
      <c r="Y61" s="611"/>
      <c r="Z61" s="611"/>
      <c r="AA61" s="611"/>
      <c r="AB61" s="338"/>
      <c r="AC61" s="547">
        <v>187000</v>
      </c>
      <c r="AD61" s="557">
        <v>189000</v>
      </c>
      <c r="AE61" s="677">
        <v>4340</v>
      </c>
      <c r="AF61" s="679">
        <v>2720</v>
      </c>
      <c r="AG61" s="679">
        <v>1100</v>
      </c>
      <c r="AH61" s="672">
        <v>0</v>
      </c>
      <c r="AI61" s="672">
        <v>0</v>
      </c>
      <c r="AJ61" s="672">
        <v>0</v>
      </c>
      <c r="AK61" s="672">
        <v>0</v>
      </c>
      <c r="AL61" s="673">
        <v>0</v>
      </c>
      <c r="AM61" s="504">
        <f t="shared" si="4"/>
        <v>0</v>
      </c>
      <c r="AN61" s="519">
        <f t="shared" si="4"/>
        <v>0</v>
      </c>
      <c r="AO61" s="548">
        <v>16700</v>
      </c>
      <c r="AP61" s="196"/>
    </row>
    <row r="62" spans="1:49" ht="17.25" customHeight="1">
      <c r="A62" s="336"/>
      <c r="B62" s="336"/>
      <c r="C62" s="346" t="s">
        <v>254</v>
      </c>
      <c r="D62" s="151"/>
      <c r="E62" s="336"/>
      <c r="F62" s="336"/>
      <c r="G62" s="336"/>
      <c r="H62" s="151"/>
      <c r="I62" s="151"/>
      <c r="J62" s="151"/>
      <c r="K62" s="151"/>
      <c r="L62" s="151"/>
      <c r="M62" s="151"/>
      <c r="N62" s="151"/>
      <c r="O62" s="151"/>
      <c r="P62" s="151"/>
      <c r="Q62" s="151"/>
      <c r="R62" s="46"/>
      <c r="S62" s="235"/>
      <c r="T62" s="235"/>
      <c r="U62" s="235"/>
      <c r="V62" s="235"/>
      <c r="W62" s="235"/>
      <c r="X62" s="235"/>
      <c r="Y62" s="235"/>
      <c r="Z62" s="235"/>
      <c r="AA62" s="235"/>
      <c r="AB62" s="338"/>
      <c r="AC62" s="547">
        <v>189000</v>
      </c>
      <c r="AD62" s="557">
        <v>191000</v>
      </c>
      <c r="AE62" s="677">
        <v>4410</v>
      </c>
      <c r="AF62" s="679">
        <v>2790</v>
      </c>
      <c r="AG62" s="679">
        <v>1170</v>
      </c>
      <c r="AH62" s="672">
        <v>0</v>
      </c>
      <c r="AI62" s="672">
        <v>0</v>
      </c>
      <c r="AJ62" s="672">
        <v>0</v>
      </c>
      <c r="AK62" s="672">
        <v>0</v>
      </c>
      <c r="AL62" s="673">
        <v>0</v>
      </c>
      <c r="AM62" s="504">
        <f t="shared" si="4"/>
        <v>0</v>
      </c>
      <c r="AN62" s="519">
        <f t="shared" si="4"/>
        <v>0</v>
      </c>
      <c r="AO62" s="548">
        <v>17500</v>
      </c>
      <c r="AP62" s="196"/>
    </row>
    <row r="63" spans="1:49" ht="17.25" customHeight="1">
      <c r="A63" s="151"/>
      <c r="B63" s="151"/>
      <c r="C63" s="338" t="s">
        <v>255</v>
      </c>
      <c r="D63" s="151"/>
      <c r="E63" s="151"/>
      <c r="F63" s="151"/>
      <c r="G63" s="151"/>
      <c r="H63" s="151"/>
      <c r="I63" s="151"/>
      <c r="J63" s="151"/>
      <c r="K63" s="151"/>
      <c r="L63" s="151"/>
      <c r="M63" s="151"/>
      <c r="N63" s="151"/>
      <c r="O63" s="151"/>
      <c r="P63" s="151"/>
      <c r="Q63" s="151"/>
      <c r="R63" s="46"/>
      <c r="AB63" s="338"/>
      <c r="AC63" s="551">
        <v>191000</v>
      </c>
      <c r="AD63" s="558">
        <v>193000</v>
      </c>
      <c r="AE63" s="678">
        <v>4480</v>
      </c>
      <c r="AF63" s="680">
        <v>2860</v>
      </c>
      <c r="AG63" s="680">
        <v>1250</v>
      </c>
      <c r="AH63" s="675">
        <v>0</v>
      </c>
      <c r="AI63" s="675">
        <v>0</v>
      </c>
      <c r="AJ63" s="675">
        <v>0</v>
      </c>
      <c r="AK63" s="675">
        <v>0</v>
      </c>
      <c r="AL63" s="676">
        <v>0</v>
      </c>
      <c r="AM63" s="504">
        <f t="shared" si="4"/>
        <v>0</v>
      </c>
      <c r="AN63" s="519">
        <f t="shared" si="4"/>
        <v>0</v>
      </c>
      <c r="AO63" s="553">
        <v>18100</v>
      </c>
      <c r="AP63" s="196"/>
    </row>
    <row r="64" spans="1:49" ht="17.25" customHeight="1">
      <c r="A64" s="151"/>
      <c r="B64" s="613" t="s">
        <v>237</v>
      </c>
      <c r="C64" s="338" t="s">
        <v>252</v>
      </c>
      <c r="D64" s="341"/>
      <c r="E64" s="342"/>
      <c r="F64" s="342"/>
      <c r="G64" s="342"/>
      <c r="H64" s="342"/>
      <c r="I64" s="342"/>
      <c r="J64" s="342"/>
      <c r="K64" s="342"/>
      <c r="L64" s="151"/>
      <c r="M64" s="151"/>
      <c r="N64" s="151"/>
      <c r="O64" s="151"/>
      <c r="P64" s="151"/>
      <c r="Q64" s="151"/>
      <c r="R64" s="46"/>
      <c r="AB64" s="338"/>
      <c r="AC64" s="547">
        <v>193000</v>
      </c>
      <c r="AD64" s="557">
        <v>195000</v>
      </c>
      <c r="AE64" s="677">
        <v>4550</v>
      </c>
      <c r="AF64" s="679">
        <v>2930</v>
      </c>
      <c r="AG64" s="679">
        <v>1320</v>
      </c>
      <c r="AH64" s="672">
        <v>0</v>
      </c>
      <c r="AI64" s="672">
        <v>0</v>
      </c>
      <c r="AJ64" s="672">
        <v>0</v>
      </c>
      <c r="AK64" s="672">
        <v>0</v>
      </c>
      <c r="AL64" s="673">
        <v>0</v>
      </c>
      <c r="AM64" s="504">
        <f t="shared" si="4"/>
        <v>0</v>
      </c>
      <c r="AN64" s="519">
        <f t="shared" si="4"/>
        <v>0</v>
      </c>
      <c r="AO64" s="548">
        <v>18800</v>
      </c>
      <c r="AP64" s="196"/>
    </row>
    <row r="65" spans="1:42" ht="17.25" customHeight="1">
      <c r="A65" s="151"/>
      <c r="B65" s="151"/>
      <c r="C65" s="338" t="s">
        <v>292</v>
      </c>
      <c r="D65" s="341"/>
      <c r="E65" s="342"/>
      <c r="F65" s="342"/>
      <c r="G65" s="342"/>
      <c r="H65" s="342"/>
      <c r="I65" s="342"/>
      <c r="J65" s="342"/>
      <c r="K65" s="342"/>
      <c r="L65" s="151"/>
      <c r="M65" s="151"/>
      <c r="N65" s="151"/>
      <c r="O65" s="151"/>
      <c r="P65" s="151"/>
      <c r="Q65" s="151"/>
      <c r="R65" s="46"/>
      <c r="AB65" s="611"/>
      <c r="AC65" s="547">
        <v>195000</v>
      </c>
      <c r="AD65" s="557">
        <v>197000</v>
      </c>
      <c r="AE65" s="677">
        <v>4630</v>
      </c>
      <c r="AF65" s="679">
        <v>3000</v>
      </c>
      <c r="AG65" s="679">
        <v>1390</v>
      </c>
      <c r="AH65" s="672">
        <v>0</v>
      </c>
      <c r="AI65" s="672">
        <v>0</v>
      </c>
      <c r="AJ65" s="672">
        <v>0</v>
      </c>
      <c r="AK65" s="672">
        <v>0</v>
      </c>
      <c r="AL65" s="673">
        <v>0</v>
      </c>
      <c r="AM65" s="504">
        <f t="shared" ref="AM65:AN84" si="5">IF(AL65-$X$19&gt;0,AL65-$X$19,0)</f>
        <v>0</v>
      </c>
      <c r="AN65" s="519">
        <f t="shared" si="5"/>
        <v>0</v>
      </c>
      <c r="AO65" s="548">
        <v>19500</v>
      </c>
      <c r="AP65" s="196"/>
    </row>
    <row r="66" spans="1:42" ht="14.25" customHeight="1">
      <c r="A66" s="151"/>
      <c r="B66" s="151"/>
      <c r="C66" s="338" t="s">
        <v>293</v>
      </c>
      <c r="D66" s="534"/>
      <c r="E66" s="151"/>
      <c r="F66" s="151"/>
      <c r="G66" s="151"/>
      <c r="H66" s="151"/>
      <c r="I66" s="151"/>
      <c r="J66" s="151"/>
      <c r="K66" s="151"/>
      <c r="L66" s="151"/>
      <c r="M66" s="151"/>
      <c r="N66" s="151"/>
      <c r="O66" s="151"/>
      <c r="P66" s="151"/>
      <c r="Q66" s="151"/>
      <c r="R66" s="151"/>
      <c r="AB66" s="611"/>
      <c r="AC66" s="547">
        <v>197000</v>
      </c>
      <c r="AD66" s="557">
        <v>199000</v>
      </c>
      <c r="AE66" s="677">
        <v>4700</v>
      </c>
      <c r="AF66" s="679">
        <v>3070</v>
      </c>
      <c r="AG66" s="679">
        <v>1460</v>
      </c>
      <c r="AH66" s="672">
        <v>0</v>
      </c>
      <c r="AI66" s="672">
        <v>0</v>
      </c>
      <c r="AJ66" s="672">
        <v>0</v>
      </c>
      <c r="AK66" s="672">
        <v>0</v>
      </c>
      <c r="AL66" s="673">
        <v>0</v>
      </c>
      <c r="AM66" s="504">
        <f t="shared" si="5"/>
        <v>0</v>
      </c>
      <c r="AN66" s="519">
        <f t="shared" si="5"/>
        <v>0</v>
      </c>
      <c r="AO66" s="548">
        <v>20200</v>
      </c>
      <c r="AP66" s="196"/>
    </row>
    <row r="67" spans="1:42" ht="12.75" customHeight="1">
      <c r="A67" s="151"/>
      <c r="B67" s="151"/>
      <c r="C67" s="151"/>
      <c r="D67" s="151"/>
      <c r="E67" s="151"/>
      <c r="F67" s="151"/>
      <c r="G67" s="151"/>
      <c r="H67" s="151"/>
      <c r="I67" s="151"/>
      <c r="J67" s="151"/>
      <c r="K67" s="151"/>
      <c r="L67" s="151"/>
      <c r="M67" s="151"/>
      <c r="N67" s="151"/>
      <c r="O67" s="151"/>
      <c r="P67" s="151"/>
      <c r="Q67" s="151"/>
      <c r="R67" s="46"/>
      <c r="AB67" s="611"/>
      <c r="AC67" s="547">
        <v>199000</v>
      </c>
      <c r="AD67" s="557">
        <v>201000</v>
      </c>
      <c r="AE67" s="677">
        <v>4770</v>
      </c>
      <c r="AF67" s="679">
        <v>3140</v>
      </c>
      <c r="AG67" s="679">
        <v>1530</v>
      </c>
      <c r="AH67" s="672">
        <v>0</v>
      </c>
      <c r="AI67" s="672">
        <v>0</v>
      </c>
      <c r="AJ67" s="672">
        <v>0</v>
      </c>
      <c r="AK67" s="672">
        <v>0</v>
      </c>
      <c r="AL67" s="673">
        <v>0</v>
      </c>
      <c r="AM67" s="504">
        <f t="shared" si="5"/>
        <v>0</v>
      </c>
      <c r="AN67" s="519">
        <f t="shared" si="5"/>
        <v>0</v>
      </c>
      <c r="AO67" s="548">
        <v>20900</v>
      </c>
      <c r="AP67" s="196"/>
    </row>
    <row r="68" spans="1:42" ht="18" customHeight="1">
      <c r="A68" s="513"/>
      <c r="B68" s="513" t="s">
        <v>244</v>
      </c>
      <c r="C68" s="513"/>
      <c r="D68" s="513" t="s">
        <v>93</v>
      </c>
      <c r="E68" s="513"/>
      <c r="F68" s="513"/>
      <c r="G68" s="513"/>
      <c r="H68" s="513"/>
      <c r="I68" s="513"/>
      <c r="J68" s="513"/>
      <c r="K68" s="513"/>
      <c r="L68" s="513"/>
      <c r="M68" s="513"/>
      <c r="N68" s="513"/>
      <c r="O68" s="151"/>
      <c r="P68" s="151"/>
      <c r="Q68" s="151"/>
      <c r="R68" s="151"/>
      <c r="AB68" s="235"/>
      <c r="AC68" s="551">
        <v>201000</v>
      </c>
      <c r="AD68" s="558">
        <v>203000</v>
      </c>
      <c r="AE68" s="678">
        <v>4840</v>
      </c>
      <c r="AF68" s="680">
        <v>3220</v>
      </c>
      <c r="AG68" s="680">
        <v>1600</v>
      </c>
      <c r="AH68" s="675">
        <v>0</v>
      </c>
      <c r="AI68" s="675">
        <v>0</v>
      </c>
      <c r="AJ68" s="675">
        <v>0</v>
      </c>
      <c r="AK68" s="675">
        <v>0</v>
      </c>
      <c r="AL68" s="676">
        <v>0</v>
      </c>
      <c r="AM68" s="504">
        <f t="shared" si="5"/>
        <v>0</v>
      </c>
      <c r="AN68" s="519">
        <f t="shared" si="5"/>
        <v>0</v>
      </c>
      <c r="AO68" s="553">
        <v>21500</v>
      </c>
      <c r="AP68" s="196"/>
    </row>
    <row r="69" spans="1:42" ht="8.25" customHeight="1">
      <c r="O69" s="151"/>
      <c r="P69" s="151"/>
      <c r="Q69" s="151"/>
      <c r="R69" s="151"/>
      <c r="S69" s="46"/>
      <c r="T69" s="46"/>
      <c r="U69" s="46"/>
      <c r="V69" s="46"/>
      <c r="W69" s="46"/>
      <c r="X69" s="46"/>
      <c r="Y69" s="46"/>
      <c r="Z69" s="46"/>
      <c r="AA69" s="46"/>
      <c r="AB69" s="46"/>
      <c r="AC69" s="547">
        <v>203000</v>
      </c>
      <c r="AD69" s="557">
        <v>205000</v>
      </c>
      <c r="AE69" s="677">
        <v>4910</v>
      </c>
      <c r="AF69" s="679">
        <v>3290</v>
      </c>
      <c r="AG69" s="679">
        <v>1670</v>
      </c>
      <c r="AH69" s="672"/>
      <c r="AI69" s="672">
        <v>0</v>
      </c>
      <c r="AJ69" s="672">
        <v>0</v>
      </c>
      <c r="AK69" s="672">
        <v>0</v>
      </c>
      <c r="AL69" s="673">
        <v>0</v>
      </c>
      <c r="AM69" s="504">
        <f t="shared" si="5"/>
        <v>0</v>
      </c>
      <c r="AN69" s="519">
        <f t="shared" si="5"/>
        <v>0</v>
      </c>
      <c r="AO69" s="548">
        <v>22200</v>
      </c>
      <c r="AP69" s="196"/>
    </row>
    <row r="70" spans="1:42" ht="18" customHeight="1">
      <c r="B70" s="338">
        <v>1</v>
      </c>
      <c r="C70" s="338" t="s">
        <v>103</v>
      </c>
      <c r="D70" s="338"/>
      <c r="E70" s="338"/>
      <c r="F70" s="338"/>
      <c r="G70" s="338"/>
      <c r="H70" s="338"/>
      <c r="I70" s="338"/>
      <c r="J70" s="338"/>
      <c r="K70" s="338"/>
      <c r="L70" s="338"/>
      <c r="M70" s="338"/>
      <c r="N70" s="338"/>
      <c r="O70" s="151"/>
      <c r="P70" s="151"/>
      <c r="Q70" s="151"/>
      <c r="R70" s="151"/>
      <c r="AC70" s="547">
        <v>205000</v>
      </c>
      <c r="AD70" s="557">
        <v>207000</v>
      </c>
      <c r="AE70" s="677">
        <v>4980</v>
      </c>
      <c r="AF70" s="679">
        <v>3360</v>
      </c>
      <c r="AG70" s="679">
        <v>1750</v>
      </c>
      <c r="AH70" s="672">
        <v>130</v>
      </c>
      <c r="AI70" s="672">
        <v>0</v>
      </c>
      <c r="AJ70" s="672">
        <v>0</v>
      </c>
      <c r="AK70" s="672">
        <v>0</v>
      </c>
      <c r="AL70" s="673">
        <v>0</v>
      </c>
      <c r="AM70" s="504">
        <f t="shared" si="5"/>
        <v>0</v>
      </c>
      <c r="AN70" s="519">
        <f t="shared" si="5"/>
        <v>0</v>
      </c>
      <c r="AO70" s="548">
        <v>22700</v>
      </c>
      <c r="AP70" s="196"/>
    </row>
    <row r="71" spans="1:42" ht="18" customHeight="1">
      <c r="B71" s="338">
        <v>1</v>
      </c>
      <c r="C71" s="338" t="s">
        <v>263</v>
      </c>
      <c r="D71" s="338"/>
      <c r="E71" s="338"/>
      <c r="F71" s="338"/>
      <c r="G71" s="338"/>
      <c r="H71" s="338"/>
      <c r="I71" s="338"/>
      <c r="J71" s="338"/>
      <c r="K71" s="338"/>
      <c r="L71" s="338"/>
      <c r="M71" s="338"/>
      <c r="N71" s="338"/>
      <c r="O71" s="151"/>
      <c r="P71" s="151"/>
      <c r="Q71" s="151"/>
      <c r="R71" s="151"/>
      <c r="AC71" s="547">
        <v>207000</v>
      </c>
      <c r="AD71" s="557">
        <v>209000</v>
      </c>
      <c r="AE71" s="677">
        <v>5050</v>
      </c>
      <c r="AF71" s="679">
        <v>3430</v>
      </c>
      <c r="AG71" s="679">
        <v>1820</v>
      </c>
      <c r="AH71" s="672">
        <v>200</v>
      </c>
      <c r="AI71" s="672">
        <v>0</v>
      </c>
      <c r="AJ71" s="672">
        <v>0</v>
      </c>
      <c r="AK71" s="672">
        <v>0</v>
      </c>
      <c r="AL71" s="673">
        <v>0</v>
      </c>
      <c r="AM71" s="504">
        <f t="shared" si="5"/>
        <v>0</v>
      </c>
      <c r="AN71" s="519">
        <f t="shared" si="5"/>
        <v>0</v>
      </c>
      <c r="AO71" s="548">
        <v>23300</v>
      </c>
      <c r="AP71" s="196"/>
    </row>
    <row r="72" spans="1:42" ht="18" customHeight="1">
      <c r="B72" s="338"/>
      <c r="C72" s="338"/>
      <c r="D72" s="338" t="s">
        <v>264</v>
      </c>
      <c r="E72" s="338"/>
      <c r="F72" s="338"/>
      <c r="G72" s="338"/>
      <c r="H72" s="338"/>
      <c r="I72" s="338"/>
      <c r="J72" s="338"/>
      <c r="K72" s="338"/>
      <c r="L72" s="338"/>
      <c r="M72" s="338"/>
      <c r="N72" s="338"/>
      <c r="O72" s="151"/>
      <c r="P72" s="151"/>
      <c r="Q72" s="151"/>
      <c r="R72" s="151"/>
      <c r="AC72" s="547">
        <v>209000</v>
      </c>
      <c r="AD72" s="557">
        <v>211000</v>
      </c>
      <c r="AE72" s="677">
        <v>5130</v>
      </c>
      <c r="AF72" s="679">
        <v>3500</v>
      </c>
      <c r="AG72" s="679">
        <v>1890</v>
      </c>
      <c r="AH72" s="672">
        <v>280</v>
      </c>
      <c r="AI72" s="672">
        <v>0</v>
      </c>
      <c r="AJ72" s="672">
        <v>0</v>
      </c>
      <c r="AK72" s="672">
        <v>0</v>
      </c>
      <c r="AL72" s="673">
        <v>0</v>
      </c>
      <c r="AM72" s="504">
        <f t="shared" si="5"/>
        <v>0</v>
      </c>
      <c r="AN72" s="519">
        <f t="shared" si="5"/>
        <v>0</v>
      </c>
      <c r="AO72" s="548">
        <v>23900</v>
      </c>
      <c r="AP72" s="196"/>
    </row>
    <row r="73" spans="1:42" ht="12" customHeight="1">
      <c r="B73" s="338"/>
      <c r="C73" s="338"/>
      <c r="D73" s="338" t="s">
        <v>265</v>
      </c>
      <c r="E73" s="338"/>
      <c r="F73" s="338"/>
      <c r="G73" s="338"/>
      <c r="H73" s="338"/>
      <c r="I73" s="338"/>
      <c r="J73" s="338"/>
      <c r="K73" s="338"/>
      <c r="L73" s="345"/>
      <c r="M73" s="345"/>
      <c r="N73" s="345"/>
      <c r="O73" s="151"/>
      <c r="P73" s="151"/>
      <c r="Q73" s="151"/>
      <c r="R73" s="151"/>
      <c r="AC73" s="551">
        <v>211000</v>
      </c>
      <c r="AD73" s="558">
        <v>213000</v>
      </c>
      <c r="AE73" s="678">
        <v>5200</v>
      </c>
      <c r="AF73" s="680">
        <v>3570</v>
      </c>
      <c r="AG73" s="680">
        <v>1960</v>
      </c>
      <c r="AH73" s="675">
        <v>350</v>
      </c>
      <c r="AI73" s="675">
        <v>0</v>
      </c>
      <c r="AJ73" s="675">
        <v>0</v>
      </c>
      <c r="AK73" s="675">
        <v>0</v>
      </c>
      <c r="AL73" s="676">
        <v>0</v>
      </c>
      <c r="AM73" s="504">
        <f t="shared" si="5"/>
        <v>0</v>
      </c>
      <c r="AN73" s="519">
        <f t="shared" si="5"/>
        <v>0</v>
      </c>
      <c r="AO73" s="553">
        <v>24400</v>
      </c>
      <c r="AP73" s="196"/>
    </row>
    <row r="74" spans="1:42" ht="18" customHeight="1">
      <c r="B74" s="338">
        <v>1</v>
      </c>
      <c r="C74" s="338" t="s">
        <v>228</v>
      </c>
      <c r="D74" s="338"/>
      <c r="E74" s="338"/>
      <c r="F74" s="338"/>
      <c r="G74" s="338"/>
      <c r="H74" s="338"/>
      <c r="I74" s="338"/>
      <c r="J74" s="338"/>
      <c r="K74" s="338"/>
      <c r="L74" s="346"/>
      <c r="M74" s="346"/>
      <c r="N74" s="346"/>
      <c r="O74" s="151"/>
      <c r="P74" s="151"/>
      <c r="Q74" s="151"/>
      <c r="R74" s="151"/>
      <c r="AC74" s="547">
        <v>213000</v>
      </c>
      <c r="AD74" s="557">
        <v>215000</v>
      </c>
      <c r="AE74" s="677">
        <v>5270</v>
      </c>
      <c r="AF74" s="679">
        <v>3640</v>
      </c>
      <c r="AG74" s="679">
        <v>2030</v>
      </c>
      <c r="AH74" s="672">
        <v>420</v>
      </c>
      <c r="AI74" s="672">
        <v>0</v>
      </c>
      <c r="AJ74" s="672">
        <v>0</v>
      </c>
      <c r="AK74" s="672">
        <v>0</v>
      </c>
      <c r="AL74" s="673">
        <v>0</v>
      </c>
      <c r="AM74" s="504">
        <f t="shared" si="5"/>
        <v>0</v>
      </c>
      <c r="AN74" s="519">
        <f t="shared" si="5"/>
        <v>0</v>
      </c>
      <c r="AO74" s="548">
        <v>25000</v>
      </c>
      <c r="AP74" s="196"/>
    </row>
    <row r="75" spans="1:42" ht="13.5" customHeight="1">
      <c r="B75" s="338">
        <v>1</v>
      </c>
      <c r="C75" s="338" t="s">
        <v>69</v>
      </c>
      <c r="D75" s="338"/>
      <c r="E75" s="338"/>
      <c r="F75" s="338"/>
      <c r="G75" s="338"/>
      <c r="H75" s="338"/>
      <c r="I75" s="338"/>
      <c r="J75" s="338"/>
      <c r="K75" s="338"/>
      <c r="L75" s="338"/>
      <c r="M75" s="338"/>
      <c r="N75" s="338"/>
      <c r="O75" s="151"/>
      <c r="P75" s="151"/>
      <c r="Q75" s="151"/>
      <c r="R75" s="151"/>
      <c r="AC75" s="547">
        <v>215000</v>
      </c>
      <c r="AD75" s="557">
        <v>217000</v>
      </c>
      <c r="AE75" s="677">
        <v>5340</v>
      </c>
      <c r="AF75" s="679">
        <v>3720</v>
      </c>
      <c r="AG75" s="679">
        <v>2100</v>
      </c>
      <c r="AH75" s="672">
        <v>490</v>
      </c>
      <c r="AI75" s="672">
        <v>0</v>
      </c>
      <c r="AJ75" s="672">
        <v>0</v>
      </c>
      <c r="AK75" s="672">
        <v>0</v>
      </c>
      <c r="AL75" s="673">
        <v>0</v>
      </c>
      <c r="AM75" s="504">
        <f t="shared" si="5"/>
        <v>0</v>
      </c>
      <c r="AN75" s="519">
        <f t="shared" si="5"/>
        <v>0</v>
      </c>
      <c r="AO75" s="548">
        <v>25500</v>
      </c>
      <c r="AP75" s="196"/>
    </row>
    <row r="76" spans="1:42" ht="15.75" customHeight="1">
      <c r="B76" s="338"/>
      <c r="C76" s="336" t="s">
        <v>100</v>
      </c>
      <c r="D76" s="338"/>
      <c r="E76" s="338"/>
      <c r="F76" s="338"/>
      <c r="G76" s="338"/>
      <c r="H76" s="338"/>
      <c r="I76" s="338"/>
      <c r="J76" s="338"/>
      <c r="K76" s="338"/>
      <c r="L76" s="338"/>
      <c r="M76" s="338"/>
      <c r="N76" s="338"/>
      <c r="O76" s="151"/>
      <c r="P76" s="151"/>
      <c r="Q76" s="151"/>
      <c r="R76" s="151"/>
      <c r="AC76" s="547">
        <v>217000</v>
      </c>
      <c r="AD76" s="557">
        <v>219000</v>
      </c>
      <c r="AE76" s="677">
        <v>5410</v>
      </c>
      <c r="AF76" s="679">
        <v>3790</v>
      </c>
      <c r="AG76" s="679">
        <v>2170</v>
      </c>
      <c r="AH76" s="672">
        <v>560</v>
      </c>
      <c r="AI76" s="672">
        <v>0</v>
      </c>
      <c r="AJ76" s="672">
        <v>0</v>
      </c>
      <c r="AK76" s="672">
        <v>0</v>
      </c>
      <c r="AL76" s="673">
        <v>0</v>
      </c>
      <c r="AM76" s="504">
        <f t="shared" si="5"/>
        <v>0</v>
      </c>
      <c r="AN76" s="519">
        <f t="shared" si="5"/>
        <v>0</v>
      </c>
      <c r="AO76" s="548">
        <v>26100</v>
      </c>
      <c r="AP76" s="196"/>
    </row>
    <row r="77" spans="1:42" ht="15.75" customHeight="1">
      <c r="B77" s="338"/>
      <c r="C77" s="338" t="s">
        <v>80</v>
      </c>
      <c r="D77" s="338"/>
      <c r="E77" s="338"/>
      <c r="F77" s="338"/>
      <c r="G77" s="338"/>
      <c r="H77" s="338"/>
      <c r="I77" s="338"/>
      <c r="J77" s="338"/>
      <c r="K77" s="338"/>
      <c r="L77" s="338"/>
      <c r="M77" s="338"/>
      <c r="N77" s="338"/>
      <c r="O77" s="151"/>
      <c r="P77" s="151"/>
      <c r="Q77" s="151"/>
      <c r="R77" s="151"/>
      <c r="AC77" s="547">
        <v>219000</v>
      </c>
      <c r="AD77" s="557">
        <v>221000</v>
      </c>
      <c r="AE77" s="677">
        <v>5480</v>
      </c>
      <c r="AF77" s="679">
        <v>3860</v>
      </c>
      <c r="AG77" s="679">
        <v>2250</v>
      </c>
      <c r="AH77" s="679">
        <v>630</v>
      </c>
      <c r="AI77" s="672">
        <v>0</v>
      </c>
      <c r="AJ77" s="672">
        <v>0</v>
      </c>
      <c r="AK77" s="672">
        <v>0</v>
      </c>
      <c r="AL77" s="673">
        <v>0</v>
      </c>
      <c r="AM77" s="504">
        <f t="shared" si="5"/>
        <v>0</v>
      </c>
      <c r="AN77" s="519">
        <f t="shared" si="5"/>
        <v>0</v>
      </c>
      <c r="AO77" s="548">
        <v>26800</v>
      </c>
      <c r="AP77" s="196"/>
    </row>
    <row r="78" spans="1:42" ht="17.25" customHeight="1">
      <c r="B78" s="338">
        <v>1</v>
      </c>
      <c r="C78" s="336" t="s">
        <v>101</v>
      </c>
      <c r="D78" s="338"/>
      <c r="E78" s="338"/>
      <c r="F78" s="338"/>
      <c r="G78" s="338"/>
      <c r="H78" s="338"/>
      <c r="I78" s="338"/>
      <c r="J78" s="338"/>
      <c r="M78" s="338"/>
      <c r="N78" s="338"/>
      <c r="O78" s="151"/>
      <c r="P78" s="151"/>
      <c r="Q78" s="151"/>
      <c r="R78" s="151"/>
      <c r="AC78" s="551">
        <v>221000</v>
      </c>
      <c r="AD78" s="558">
        <v>224000</v>
      </c>
      <c r="AE78" s="678">
        <v>5560</v>
      </c>
      <c r="AF78" s="680">
        <v>3950</v>
      </c>
      <c r="AG78" s="680">
        <v>2340</v>
      </c>
      <c r="AH78" s="680">
        <v>710</v>
      </c>
      <c r="AI78" s="675">
        <v>0</v>
      </c>
      <c r="AJ78" s="675">
        <v>0</v>
      </c>
      <c r="AK78" s="675">
        <v>0</v>
      </c>
      <c r="AL78" s="676">
        <v>0</v>
      </c>
      <c r="AM78" s="504">
        <f t="shared" si="5"/>
        <v>0</v>
      </c>
      <c r="AN78" s="519">
        <f t="shared" si="5"/>
        <v>0</v>
      </c>
      <c r="AO78" s="553">
        <v>27400</v>
      </c>
      <c r="AP78" s="196"/>
    </row>
    <row r="79" spans="1:42" ht="17.25" customHeight="1">
      <c r="O79" s="151"/>
      <c r="P79" s="151"/>
      <c r="Q79" s="151"/>
      <c r="R79" s="151"/>
      <c r="AC79" s="547">
        <v>224000</v>
      </c>
      <c r="AD79" s="557">
        <v>227000</v>
      </c>
      <c r="AE79" s="677">
        <v>5680</v>
      </c>
      <c r="AF79" s="679">
        <v>4060</v>
      </c>
      <c r="AG79" s="679">
        <v>2440</v>
      </c>
      <c r="AH79" s="679">
        <v>830</v>
      </c>
      <c r="AI79" s="672">
        <v>0</v>
      </c>
      <c r="AJ79" s="672">
        <v>0</v>
      </c>
      <c r="AK79" s="672">
        <v>0</v>
      </c>
      <c r="AL79" s="673">
        <v>0</v>
      </c>
      <c r="AM79" s="504">
        <f t="shared" si="5"/>
        <v>0</v>
      </c>
      <c r="AN79" s="519">
        <f t="shared" si="5"/>
        <v>0</v>
      </c>
      <c r="AO79" s="548">
        <v>28400</v>
      </c>
      <c r="AP79" s="196"/>
    </row>
    <row r="80" spans="1:42" ht="17.25" customHeight="1">
      <c r="A80" s="416"/>
      <c r="B80" s="413"/>
      <c r="C80" s="523"/>
      <c r="D80" s="414"/>
      <c r="E80" s="415" t="s">
        <v>176</v>
      </c>
      <c r="F80" s="414"/>
      <c r="G80" s="413"/>
      <c r="H80" s="413"/>
      <c r="I80" s="413"/>
      <c r="J80" s="413"/>
      <c r="K80" s="413"/>
      <c r="L80" s="416"/>
      <c r="M80" s="416"/>
      <c r="N80" s="416"/>
      <c r="O80" s="151"/>
      <c r="P80" s="151"/>
      <c r="Q80" s="151"/>
      <c r="R80" s="151"/>
      <c r="AC80" s="547">
        <v>227000</v>
      </c>
      <c r="AD80" s="557">
        <v>230000</v>
      </c>
      <c r="AE80" s="677">
        <v>5780</v>
      </c>
      <c r="AF80" s="679">
        <v>4170</v>
      </c>
      <c r="AG80" s="679">
        <v>2550</v>
      </c>
      <c r="AH80" s="679">
        <v>930</v>
      </c>
      <c r="AI80" s="672">
        <v>0</v>
      </c>
      <c r="AJ80" s="672">
        <v>0</v>
      </c>
      <c r="AK80" s="672">
        <v>0</v>
      </c>
      <c r="AL80" s="673">
        <v>0</v>
      </c>
      <c r="AM80" s="504">
        <f t="shared" si="5"/>
        <v>0</v>
      </c>
      <c r="AN80" s="519">
        <f t="shared" si="5"/>
        <v>0</v>
      </c>
      <c r="AO80" s="548">
        <v>29300</v>
      </c>
      <c r="AP80" s="196"/>
    </row>
    <row r="81" spans="1:42" ht="17.25" customHeight="1">
      <c r="E81" s="335" t="s">
        <v>177</v>
      </c>
      <c r="O81" s="151"/>
      <c r="P81" s="151"/>
      <c r="Q81" s="151"/>
      <c r="R81" s="151"/>
      <c r="AC81" s="547">
        <v>230000</v>
      </c>
      <c r="AD81" s="557">
        <v>233000</v>
      </c>
      <c r="AE81" s="677">
        <v>5890</v>
      </c>
      <c r="AF81" s="679">
        <v>4280</v>
      </c>
      <c r="AG81" s="679">
        <v>2650</v>
      </c>
      <c r="AH81" s="679">
        <v>1040</v>
      </c>
      <c r="AI81" s="672">
        <v>0</v>
      </c>
      <c r="AJ81" s="672">
        <v>0</v>
      </c>
      <c r="AK81" s="672">
        <v>0</v>
      </c>
      <c r="AL81" s="673">
        <v>0</v>
      </c>
      <c r="AM81" s="504">
        <f t="shared" si="5"/>
        <v>0</v>
      </c>
      <c r="AN81" s="519">
        <f t="shared" si="5"/>
        <v>0</v>
      </c>
      <c r="AO81" s="548">
        <v>30300</v>
      </c>
      <c r="AP81" s="196"/>
    </row>
    <row r="82" spans="1:42" ht="17.25" customHeight="1">
      <c r="D82" s="335" t="s">
        <v>186</v>
      </c>
      <c r="E82" s="335" t="s">
        <v>178</v>
      </c>
      <c r="L82" s="335"/>
      <c r="M82" s="335"/>
      <c r="O82" s="151"/>
      <c r="P82" s="151"/>
      <c r="Q82" s="151"/>
      <c r="R82" s="151"/>
      <c r="AC82" s="547">
        <v>233000</v>
      </c>
      <c r="AD82" s="557">
        <v>236000</v>
      </c>
      <c r="AE82" s="677">
        <v>5990</v>
      </c>
      <c r="AF82" s="679">
        <v>4380</v>
      </c>
      <c r="AG82" s="679">
        <v>2770</v>
      </c>
      <c r="AH82" s="679">
        <v>1140</v>
      </c>
      <c r="AI82" s="672">
        <v>0</v>
      </c>
      <c r="AJ82" s="672">
        <v>0</v>
      </c>
      <c r="AK82" s="672">
        <v>0</v>
      </c>
      <c r="AL82" s="673">
        <v>0</v>
      </c>
      <c r="AM82" s="504">
        <f t="shared" si="5"/>
        <v>0</v>
      </c>
      <c r="AN82" s="519">
        <f t="shared" si="5"/>
        <v>0</v>
      </c>
      <c r="AO82" s="548">
        <v>31300</v>
      </c>
      <c r="AP82" s="196"/>
    </row>
    <row r="83" spans="1:42" ht="17.25" customHeight="1">
      <c r="E83" s="335" t="s">
        <v>179</v>
      </c>
      <c r="L83" s="335"/>
      <c r="M83" s="335"/>
      <c r="O83" s="151"/>
      <c r="P83" s="151"/>
      <c r="Q83" s="151"/>
      <c r="R83" s="151"/>
      <c r="AC83" s="551">
        <v>236000</v>
      </c>
      <c r="AD83" s="558">
        <v>239000</v>
      </c>
      <c r="AE83" s="678">
        <v>6110</v>
      </c>
      <c r="AF83" s="680">
        <v>4490</v>
      </c>
      <c r="AG83" s="680">
        <v>2870</v>
      </c>
      <c r="AH83" s="680">
        <v>1260</v>
      </c>
      <c r="AI83" s="675">
        <v>0</v>
      </c>
      <c r="AJ83" s="675">
        <v>0</v>
      </c>
      <c r="AK83" s="675">
        <v>0</v>
      </c>
      <c r="AL83" s="676">
        <v>0</v>
      </c>
      <c r="AM83" s="504">
        <f t="shared" si="5"/>
        <v>0</v>
      </c>
      <c r="AN83" s="519">
        <f t="shared" si="5"/>
        <v>0</v>
      </c>
      <c r="AO83" s="553">
        <v>32400</v>
      </c>
      <c r="AP83" s="196"/>
    </row>
    <row r="84" spans="1:42" ht="17.25" customHeight="1">
      <c r="E84" s="335" t="s">
        <v>180</v>
      </c>
      <c r="L84" s="335"/>
      <c r="M84" s="335"/>
      <c r="O84" s="151"/>
      <c r="P84" s="151"/>
      <c r="Q84" s="151"/>
      <c r="R84" s="151"/>
      <c r="AC84" s="547">
        <v>239000</v>
      </c>
      <c r="AD84" s="557">
        <v>242000</v>
      </c>
      <c r="AE84" s="677">
        <v>6210</v>
      </c>
      <c r="AF84" s="679">
        <v>4590</v>
      </c>
      <c r="AG84" s="679">
        <v>2980</v>
      </c>
      <c r="AH84" s="679">
        <v>1360</v>
      </c>
      <c r="AI84" s="672">
        <v>0</v>
      </c>
      <c r="AJ84" s="672">
        <v>0</v>
      </c>
      <c r="AK84" s="672">
        <v>0</v>
      </c>
      <c r="AL84" s="673">
        <v>0</v>
      </c>
      <c r="AM84" s="504">
        <f t="shared" si="5"/>
        <v>0</v>
      </c>
      <c r="AN84" s="519">
        <f t="shared" si="5"/>
        <v>0</v>
      </c>
      <c r="AO84" s="548">
        <v>33400</v>
      </c>
      <c r="AP84" s="196"/>
    </row>
    <row r="85" spans="1:42" s="11" customFormat="1" ht="14.25" customHeight="1">
      <c r="A85" s="20"/>
      <c r="B85" s="335"/>
      <c r="C85" s="335"/>
      <c r="D85" s="335" t="s">
        <v>187</v>
      </c>
      <c r="E85" s="335" t="s">
        <v>181</v>
      </c>
      <c r="F85" s="335"/>
      <c r="G85" s="335"/>
      <c r="H85" s="335"/>
      <c r="I85" s="335"/>
      <c r="J85" s="335"/>
      <c r="K85" s="335"/>
      <c r="L85" s="335"/>
      <c r="M85" s="335"/>
      <c r="N85" s="20"/>
      <c r="O85" s="151"/>
      <c r="P85" s="151"/>
      <c r="Q85" s="151"/>
      <c r="R85" s="151"/>
      <c r="S85" s="20"/>
      <c r="T85" s="20"/>
      <c r="U85" s="20"/>
      <c r="V85" s="20"/>
      <c r="W85" s="20"/>
      <c r="X85" s="20"/>
      <c r="Y85" s="20"/>
      <c r="Z85" s="20"/>
      <c r="AA85" s="20"/>
      <c r="AB85" s="20"/>
      <c r="AC85" s="547">
        <v>242000</v>
      </c>
      <c r="AD85" s="557">
        <v>245000</v>
      </c>
      <c r="AE85" s="677">
        <v>6320</v>
      </c>
      <c r="AF85" s="679">
        <v>4710</v>
      </c>
      <c r="AG85" s="679">
        <v>3080</v>
      </c>
      <c r="AH85" s="679">
        <v>1470</v>
      </c>
      <c r="AI85" s="672">
        <v>0</v>
      </c>
      <c r="AJ85" s="672">
        <v>0</v>
      </c>
      <c r="AK85" s="672">
        <v>0</v>
      </c>
      <c r="AL85" s="673">
        <v>0</v>
      </c>
      <c r="AM85" s="504">
        <f t="shared" ref="AM85:AN104" si="6">IF(AL85-$X$19&gt;0,AL85-$X$19,0)</f>
        <v>0</v>
      </c>
      <c r="AN85" s="519">
        <f t="shared" si="6"/>
        <v>0</v>
      </c>
      <c r="AO85" s="548">
        <v>34400</v>
      </c>
      <c r="AP85" s="83"/>
    </row>
    <row r="86" spans="1:42" s="11" customFormat="1" ht="17.25" customHeight="1">
      <c r="A86" s="20"/>
      <c r="B86" s="335"/>
      <c r="C86" s="335"/>
      <c r="D86" s="335"/>
      <c r="E86" s="335" t="s">
        <v>182</v>
      </c>
      <c r="F86" s="335"/>
      <c r="G86" s="335"/>
      <c r="H86" s="335"/>
      <c r="I86" s="335"/>
      <c r="J86" s="335"/>
      <c r="K86" s="335"/>
      <c r="L86" s="335"/>
      <c r="M86" s="335"/>
      <c r="N86" s="20"/>
      <c r="O86" s="151"/>
      <c r="P86" s="151"/>
      <c r="Q86" s="151"/>
      <c r="R86" s="151"/>
      <c r="S86" s="20"/>
      <c r="T86" s="20"/>
      <c r="U86" s="20"/>
      <c r="V86" s="20"/>
      <c r="W86" s="20"/>
      <c r="X86" s="20"/>
      <c r="Y86" s="20"/>
      <c r="Z86" s="20"/>
      <c r="AA86" s="20"/>
      <c r="AB86" s="20"/>
      <c r="AC86" s="547">
        <v>245000</v>
      </c>
      <c r="AD86" s="557">
        <v>248000</v>
      </c>
      <c r="AE86" s="677">
        <v>6420</v>
      </c>
      <c r="AF86" s="679">
        <v>4810</v>
      </c>
      <c r="AG86" s="679">
        <v>3200</v>
      </c>
      <c r="AH86" s="679">
        <v>1570</v>
      </c>
      <c r="AI86" s="672">
        <v>0</v>
      </c>
      <c r="AJ86" s="672">
        <v>0</v>
      </c>
      <c r="AK86" s="672">
        <v>0</v>
      </c>
      <c r="AL86" s="673">
        <v>0</v>
      </c>
      <c r="AM86" s="504">
        <f t="shared" si="6"/>
        <v>0</v>
      </c>
      <c r="AN86" s="519">
        <f t="shared" si="6"/>
        <v>0</v>
      </c>
      <c r="AO86" s="548">
        <v>35400</v>
      </c>
      <c r="AP86" s="83"/>
    </row>
    <row r="87" spans="1:42" s="11" customFormat="1" ht="15.75" customHeight="1">
      <c r="A87" s="20"/>
      <c r="B87" s="335"/>
      <c r="C87" s="335"/>
      <c r="D87" s="335"/>
      <c r="E87" s="335" t="s">
        <v>317</v>
      </c>
      <c r="F87" s="335"/>
      <c r="G87" s="335"/>
      <c r="H87" s="335"/>
      <c r="I87" s="335"/>
      <c r="J87" s="335"/>
      <c r="K87" s="335"/>
      <c r="L87" s="20"/>
      <c r="M87" s="20"/>
      <c r="N87" s="20"/>
      <c r="O87" s="151"/>
      <c r="P87" s="151"/>
      <c r="Q87" s="151"/>
      <c r="R87" s="151"/>
      <c r="S87" s="20"/>
      <c r="T87" s="20"/>
      <c r="U87" s="20"/>
      <c r="V87" s="20"/>
      <c r="W87" s="20"/>
      <c r="X87" s="20"/>
      <c r="Y87" s="20"/>
      <c r="Z87" s="20"/>
      <c r="AA87" s="20"/>
      <c r="AB87" s="20"/>
      <c r="AC87" s="547">
        <v>248000</v>
      </c>
      <c r="AD87" s="557">
        <v>251000</v>
      </c>
      <c r="AE87" s="677">
        <v>6530</v>
      </c>
      <c r="AF87" s="679">
        <v>4920</v>
      </c>
      <c r="AG87" s="679">
        <v>3300</v>
      </c>
      <c r="AH87" s="679">
        <v>1680</v>
      </c>
      <c r="AI87" s="672"/>
      <c r="AJ87" s="672">
        <v>0</v>
      </c>
      <c r="AK87" s="672">
        <v>0</v>
      </c>
      <c r="AL87" s="673">
        <v>0</v>
      </c>
      <c r="AM87" s="504">
        <f t="shared" si="6"/>
        <v>0</v>
      </c>
      <c r="AN87" s="519">
        <f t="shared" si="6"/>
        <v>0</v>
      </c>
      <c r="AO87" s="548">
        <v>36400</v>
      </c>
      <c r="AP87" s="83"/>
    </row>
    <row r="88" spans="1:42" s="11" customFormat="1" ht="16.5" customHeight="1">
      <c r="A88" s="20"/>
      <c r="B88" s="335"/>
      <c r="C88" s="335"/>
      <c r="D88" s="335"/>
      <c r="E88" s="335"/>
      <c r="F88" s="335"/>
      <c r="G88" s="335"/>
      <c r="H88" s="335"/>
      <c r="I88" s="335"/>
      <c r="J88" s="335"/>
      <c r="K88" s="344" t="s">
        <v>29</v>
      </c>
      <c r="L88" s="344"/>
      <c r="M88" s="344"/>
      <c r="N88" s="20"/>
      <c r="O88" s="151"/>
      <c r="P88" s="151"/>
      <c r="Q88" s="151"/>
      <c r="R88" s="151"/>
      <c r="S88" s="20"/>
      <c r="T88" s="20"/>
      <c r="U88" s="20"/>
      <c r="V88" s="20"/>
      <c r="W88" s="20"/>
      <c r="X88" s="20"/>
      <c r="Y88" s="20"/>
      <c r="Z88" s="20"/>
      <c r="AA88" s="20"/>
      <c r="AB88" s="20"/>
      <c r="AC88" s="551">
        <v>251000</v>
      </c>
      <c r="AD88" s="558">
        <v>254000</v>
      </c>
      <c r="AE88" s="678">
        <v>6640</v>
      </c>
      <c r="AF88" s="680">
        <v>5020</v>
      </c>
      <c r="AG88" s="680">
        <v>3410</v>
      </c>
      <c r="AH88" s="680">
        <v>1790</v>
      </c>
      <c r="AI88" s="675">
        <v>170</v>
      </c>
      <c r="AJ88" s="675">
        <v>0</v>
      </c>
      <c r="AK88" s="675">
        <v>0</v>
      </c>
      <c r="AL88" s="676">
        <v>0</v>
      </c>
      <c r="AM88" s="504">
        <f t="shared" si="6"/>
        <v>0</v>
      </c>
      <c r="AN88" s="519">
        <f t="shared" si="6"/>
        <v>0</v>
      </c>
      <c r="AO88" s="553">
        <v>37500</v>
      </c>
      <c r="AP88" s="83"/>
    </row>
    <row r="89" spans="1:42" s="11" customFormat="1" ht="16.5" customHeight="1">
      <c r="A89" s="514"/>
      <c r="B89" s="515"/>
      <c r="C89" s="515"/>
      <c r="D89" s="515"/>
      <c r="E89" s="515"/>
      <c r="F89" s="515"/>
      <c r="G89" s="515"/>
      <c r="H89" s="515"/>
      <c r="I89" s="515"/>
      <c r="J89" s="515"/>
      <c r="K89" s="515"/>
      <c r="L89" s="515"/>
      <c r="M89" s="515"/>
      <c r="N89" s="516"/>
      <c r="O89" s="151"/>
      <c r="P89" s="151"/>
      <c r="Q89" s="151"/>
      <c r="R89" s="151"/>
      <c r="S89" s="20"/>
      <c r="T89" s="20"/>
      <c r="U89" s="20"/>
      <c r="V89" s="20"/>
      <c r="W89" s="20"/>
      <c r="X89" s="20"/>
      <c r="Y89" s="20"/>
      <c r="Z89" s="20"/>
      <c r="AA89" s="20"/>
      <c r="AB89" s="20"/>
      <c r="AC89" s="547">
        <v>254000</v>
      </c>
      <c r="AD89" s="557">
        <v>257000</v>
      </c>
      <c r="AE89" s="677">
        <v>6750</v>
      </c>
      <c r="AF89" s="679">
        <v>5140</v>
      </c>
      <c r="AG89" s="679">
        <v>3510</v>
      </c>
      <c r="AH89" s="679">
        <v>1900</v>
      </c>
      <c r="AI89" s="672">
        <v>290</v>
      </c>
      <c r="AJ89" s="672">
        <v>0</v>
      </c>
      <c r="AK89" s="672">
        <v>0</v>
      </c>
      <c r="AL89" s="673">
        <v>0</v>
      </c>
      <c r="AM89" s="504">
        <f t="shared" si="6"/>
        <v>0</v>
      </c>
      <c r="AN89" s="519">
        <f t="shared" si="6"/>
        <v>0</v>
      </c>
      <c r="AO89" s="548">
        <v>38500</v>
      </c>
      <c r="AP89" s="83"/>
    </row>
    <row r="90" spans="1:42" s="11" customFormat="1" ht="16.5" customHeight="1">
      <c r="A90" s="20"/>
      <c r="B90" s="335"/>
      <c r="C90" s="335"/>
      <c r="D90" s="335"/>
      <c r="E90" s="335"/>
      <c r="F90" s="335"/>
      <c r="G90" s="335"/>
      <c r="H90" s="335"/>
      <c r="I90" s="335"/>
      <c r="J90" s="335"/>
      <c r="K90" s="335"/>
      <c r="L90" s="20"/>
      <c r="M90" s="20"/>
      <c r="N90" s="20"/>
      <c r="O90" s="151"/>
      <c r="P90" s="151"/>
      <c r="Q90" s="151"/>
      <c r="R90" s="151"/>
      <c r="S90" s="20"/>
      <c r="T90" s="20"/>
      <c r="U90" s="20"/>
      <c r="V90" s="20"/>
      <c r="W90" s="20"/>
      <c r="X90" s="20"/>
      <c r="Y90" s="20"/>
      <c r="Z90" s="20"/>
      <c r="AA90" s="20"/>
      <c r="AB90" s="20"/>
      <c r="AC90" s="547">
        <v>257000</v>
      </c>
      <c r="AD90" s="557">
        <v>260000</v>
      </c>
      <c r="AE90" s="677">
        <v>6850</v>
      </c>
      <c r="AF90" s="679">
        <v>5240</v>
      </c>
      <c r="AG90" s="679">
        <v>3620</v>
      </c>
      <c r="AH90" s="679">
        <v>2000</v>
      </c>
      <c r="AI90" s="672">
        <v>390</v>
      </c>
      <c r="AJ90" s="672">
        <v>0</v>
      </c>
      <c r="AK90" s="672">
        <v>0</v>
      </c>
      <c r="AL90" s="673">
        <v>0</v>
      </c>
      <c r="AM90" s="504">
        <f t="shared" si="6"/>
        <v>0</v>
      </c>
      <c r="AN90" s="519">
        <f t="shared" si="6"/>
        <v>0</v>
      </c>
      <c r="AO90" s="548">
        <v>39400</v>
      </c>
      <c r="AP90" s="83"/>
    </row>
    <row r="91" spans="1:42" ht="16.5" customHeight="1">
      <c r="O91" s="151"/>
      <c r="P91" s="151"/>
      <c r="Q91" s="151"/>
      <c r="R91" s="151"/>
      <c r="AC91" s="547">
        <v>260000</v>
      </c>
      <c r="AD91" s="557">
        <v>263000</v>
      </c>
      <c r="AE91" s="677">
        <v>6960</v>
      </c>
      <c r="AF91" s="679">
        <v>5350</v>
      </c>
      <c r="AG91" s="679">
        <v>3730</v>
      </c>
      <c r="AH91" s="679">
        <v>2110</v>
      </c>
      <c r="AI91" s="672">
        <v>500</v>
      </c>
      <c r="AJ91" s="672">
        <v>0</v>
      </c>
      <c r="AK91" s="672">
        <v>0</v>
      </c>
      <c r="AL91" s="673">
        <v>0</v>
      </c>
      <c r="AM91" s="504">
        <f t="shared" si="6"/>
        <v>0</v>
      </c>
      <c r="AN91" s="519">
        <f t="shared" si="6"/>
        <v>0</v>
      </c>
      <c r="AO91" s="548">
        <v>40400</v>
      </c>
      <c r="AP91" s="196"/>
    </row>
    <row r="92" spans="1:42" ht="16.5" customHeight="1">
      <c r="Q92" s="151"/>
      <c r="R92" s="151"/>
      <c r="AC92" s="547">
        <v>263000</v>
      </c>
      <c r="AD92" s="557">
        <v>266000</v>
      </c>
      <c r="AE92" s="677">
        <v>7070</v>
      </c>
      <c r="AF92" s="679">
        <v>5450</v>
      </c>
      <c r="AG92" s="679">
        <v>3840</v>
      </c>
      <c r="AH92" s="679">
        <v>2220</v>
      </c>
      <c r="AI92" s="679">
        <v>600</v>
      </c>
      <c r="AJ92" s="672">
        <v>0</v>
      </c>
      <c r="AK92" s="672">
        <v>0</v>
      </c>
      <c r="AL92" s="673">
        <v>0</v>
      </c>
      <c r="AM92" s="504">
        <f t="shared" si="6"/>
        <v>0</v>
      </c>
      <c r="AN92" s="519">
        <f t="shared" si="6"/>
        <v>0</v>
      </c>
      <c r="AO92" s="548">
        <v>41500</v>
      </c>
      <c r="AP92" s="196"/>
    </row>
    <row r="93" spans="1:42" ht="20.25" customHeight="1">
      <c r="Q93" s="151"/>
      <c r="R93" s="151"/>
      <c r="AC93" s="551">
        <v>266000</v>
      </c>
      <c r="AD93" s="558">
        <v>269000</v>
      </c>
      <c r="AE93" s="678">
        <v>7180</v>
      </c>
      <c r="AF93" s="680">
        <v>5560</v>
      </c>
      <c r="AG93" s="680">
        <v>3940</v>
      </c>
      <c r="AH93" s="680">
        <v>2330</v>
      </c>
      <c r="AI93" s="680">
        <v>710</v>
      </c>
      <c r="AJ93" s="675">
        <v>0</v>
      </c>
      <c r="AK93" s="675">
        <v>0</v>
      </c>
      <c r="AL93" s="676">
        <v>0</v>
      </c>
      <c r="AM93" s="504">
        <f t="shared" si="6"/>
        <v>0</v>
      </c>
      <c r="AN93" s="519">
        <f t="shared" si="6"/>
        <v>0</v>
      </c>
      <c r="AO93" s="553">
        <v>42500</v>
      </c>
      <c r="AP93" s="196"/>
    </row>
    <row r="94" spans="1:42" ht="18.75" customHeight="1">
      <c r="Q94" s="151"/>
      <c r="R94" s="151"/>
      <c r="AC94" s="547">
        <v>269000</v>
      </c>
      <c r="AD94" s="557">
        <v>272000</v>
      </c>
      <c r="AE94" s="677">
        <v>7280</v>
      </c>
      <c r="AF94" s="679">
        <v>5670</v>
      </c>
      <c r="AG94" s="679">
        <v>4050</v>
      </c>
      <c r="AH94" s="679">
        <v>2430</v>
      </c>
      <c r="AI94" s="679">
        <v>820</v>
      </c>
      <c r="AJ94" s="672">
        <v>0</v>
      </c>
      <c r="AK94" s="672">
        <v>0</v>
      </c>
      <c r="AL94" s="673">
        <v>0</v>
      </c>
      <c r="AM94" s="504">
        <f t="shared" si="6"/>
        <v>0</v>
      </c>
      <c r="AN94" s="519">
        <f t="shared" si="6"/>
        <v>0</v>
      </c>
      <c r="AO94" s="548">
        <v>43500</v>
      </c>
      <c r="AP94" s="196"/>
    </row>
    <row r="95" spans="1:42" ht="18.75" customHeight="1">
      <c r="L95" s="615"/>
      <c r="M95" s="615"/>
      <c r="N95" s="615"/>
      <c r="O95" s="615"/>
      <c r="P95" s="615"/>
      <c r="Q95" s="151"/>
      <c r="R95" s="151"/>
      <c r="S95" s="528"/>
      <c r="AC95" s="547">
        <v>272000</v>
      </c>
      <c r="AD95" s="557">
        <v>275000</v>
      </c>
      <c r="AE95" s="677">
        <v>7390</v>
      </c>
      <c r="AF95" s="679">
        <v>5780</v>
      </c>
      <c r="AG95" s="679">
        <v>4160</v>
      </c>
      <c r="AH95" s="679">
        <v>2540</v>
      </c>
      <c r="AI95" s="679">
        <v>930</v>
      </c>
      <c r="AJ95" s="672">
        <v>0</v>
      </c>
      <c r="AK95" s="672">
        <v>0</v>
      </c>
      <c r="AL95" s="673">
        <v>0</v>
      </c>
      <c r="AM95" s="504">
        <f t="shared" si="6"/>
        <v>0</v>
      </c>
      <c r="AN95" s="519">
        <f t="shared" si="6"/>
        <v>0</v>
      </c>
      <c r="AO95" s="548">
        <v>44500</v>
      </c>
      <c r="AP95" s="196"/>
    </row>
    <row r="96" spans="1:42" ht="17.25" customHeight="1">
      <c r="L96" s="615"/>
      <c r="M96" s="615"/>
      <c r="N96" s="615"/>
      <c r="O96" s="615"/>
      <c r="P96" s="615"/>
      <c r="Q96" s="151"/>
      <c r="R96" s="151"/>
      <c r="T96" s="528"/>
      <c r="U96" s="528"/>
      <c r="V96" s="528"/>
      <c r="W96" s="528"/>
      <c r="X96" s="528"/>
      <c r="Y96" s="528"/>
      <c r="Z96" s="528"/>
      <c r="AA96" s="528"/>
      <c r="AC96" s="547">
        <v>275000</v>
      </c>
      <c r="AD96" s="557">
        <v>278000</v>
      </c>
      <c r="AE96" s="677">
        <v>7490</v>
      </c>
      <c r="AF96" s="679">
        <v>5880</v>
      </c>
      <c r="AG96" s="679">
        <v>4270</v>
      </c>
      <c r="AH96" s="679">
        <v>2640</v>
      </c>
      <c r="AI96" s="679">
        <v>1030</v>
      </c>
      <c r="AJ96" s="672">
        <v>0</v>
      </c>
      <c r="AK96" s="672">
        <v>0</v>
      </c>
      <c r="AL96" s="673">
        <v>0</v>
      </c>
      <c r="AM96" s="504">
        <f t="shared" si="6"/>
        <v>0</v>
      </c>
      <c r="AN96" s="519">
        <f t="shared" si="6"/>
        <v>0</v>
      </c>
      <c r="AO96" s="548">
        <v>45500</v>
      </c>
      <c r="AP96" s="196"/>
    </row>
    <row r="97" spans="12:42" ht="13.5" customHeight="1">
      <c r="L97" s="615"/>
      <c r="M97" s="615"/>
      <c r="N97" s="615"/>
      <c r="O97" s="615"/>
      <c r="P97" s="615"/>
      <c r="Q97" s="151"/>
      <c r="R97" s="151"/>
      <c r="AC97" s="547">
        <v>278000</v>
      </c>
      <c r="AD97" s="557">
        <v>281000</v>
      </c>
      <c r="AE97" s="677">
        <v>7610</v>
      </c>
      <c r="AF97" s="679">
        <v>5990</v>
      </c>
      <c r="AG97" s="679">
        <v>4370</v>
      </c>
      <c r="AH97" s="679">
        <v>2760</v>
      </c>
      <c r="AI97" s="679">
        <v>1140</v>
      </c>
      <c r="AJ97" s="672">
        <v>0</v>
      </c>
      <c r="AK97" s="672">
        <v>0</v>
      </c>
      <c r="AL97" s="673">
        <v>0</v>
      </c>
      <c r="AM97" s="504">
        <f t="shared" si="6"/>
        <v>0</v>
      </c>
      <c r="AN97" s="519">
        <f t="shared" si="6"/>
        <v>0</v>
      </c>
      <c r="AO97" s="548">
        <v>46600</v>
      </c>
      <c r="AP97" s="196"/>
    </row>
    <row r="98" spans="12:42" ht="18.75" customHeight="1">
      <c r="AC98" s="551">
        <v>281000</v>
      </c>
      <c r="AD98" s="558">
        <v>284000</v>
      </c>
      <c r="AE98" s="678">
        <v>7710</v>
      </c>
      <c r="AF98" s="680">
        <v>6100</v>
      </c>
      <c r="AG98" s="680">
        <v>4480</v>
      </c>
      <c r="AH98" s="680">
        <v>2860</v>
      </c>
      <c r="AI98" s="680">
        <v>1250</v>
      </c>
      <c r="AJ98" s="675">
        <v>0</v>
      </c>
      <c r="AK98" s="675">
        <v>0</v>
      </c>
      <c r="AL98" s="676">
        <v>0</v>
      </c>
      <c r="AM98" s="504">
        <f t="shared" si="6"/>
        <v>0</v>
      </c>
      <c r="AN98" s="519">
        <f t="shared" si="6"/>
        <v>0</v>
      </c>
      <c r="AO98" s="553">
        <v>47600</v>
      </c>
      <c r="AP98" s="196"/>
    </row>
    <row r="99" spans="12:42" ht="17.25" customHeight="1" thickBot="1">
      <c r="L99" s="338"/>
      <c r="M99" s="338"/>
      <c r="N99" s="338"/>
      <c r="O99" s="338"/>
      <c r="P99" s="338"/>
      <c r="AC99" s="598">
        <v>284000</v>
      </c>
      <c r="AD99" s="599">
        <v>287000</v>
      </c>
      <c r="AE99" s="681">
        <v>7820</v>
      </c>
      <c r="AF99" s="682">
        <v>6210</v>
      </c>
      <c r="AG99" s="682">
        <v>4580</v>
      </c>
      <c r="AH99" s="682">
        <v>2970</v>
      </c>
      <c r="AI99" s="682">
        <v>1360</v>
      </c>
      <c r="AJ99" s="683">
        <v>0</v>
      </c>
      <c r="AK99" s="683">
        <v>0</v>
      </c>
      <c r="AL99" s="684">
        <v>0</v>
      </c>
      <c r="AM99" s="504">
        <f t="shared" si="6"/>
        <v>0</v>
      </c>
      <c r="AN99" s="519">
        <f t="shared" si="6"/>
        <v>0</v>
      </c>
      <c r="AO99" s="601">
        <v>48600</v>
      </c>
      <c r="AP99" s="196"/>
    </row>
    <row r="100" spans="12:42" ht="17.25" customHeight="1">
      <c r="L100" s="338"/>
      <c r="M100" s="338"/>
      <c r="N100" s="338"/>
      <c r="O100" s="338"/>
      <c r="P100" s="338"/>
      <c r="AC100" s="547">
        <v>287000</v>
      </c>
      <c r="AD100" s="557">
        <v>290000</v>
      </c>
      <c r="AE100" s="677">
        <v>7920</v>
      </c>
      <c r="AF100" s="679">
        <v>6310</v>
      </c>
      <c r="AG100" s="679">
        <v>4700</v>
      </c>
      <c r="AH100" s="679">
        <v>3070</v>
      </c>
      <c r="AI100" s="679">
        <v>1460</v>
      </c>
      <c r="AJ100" s="672">
        <v>0</v>
      </c>
      <c r="AK100" s="672">
        <v>0</v>
      </c>
      <c r="AL100" s="673">
        <v>0</v>
      </c>
      <c r="AM100" s="504">
        <f t="shared" si="6"/>
        <v>0</v>
      </c>
      <c r="AN100" s="519">
        <f t="shared" si="6"/>
        <v>0</v>
      </c>
      <c r="AO100" s="548">
        <v>49500</v>
      </c>
      <c r="AP100" s="196"/>
    </row>
    <row r="101" spans="12:42" ht="17.25" customHeight="1">
      <c r="L101" s="338"/>
      <c r="M101" s="338"/>
      <c r="N101" s="338"/>
      <c r="O101" s="338"/>
      <c r="P101" s="338"/>
      <c r="Q101" s="615"/>
      <c r="AC101" s="547">
        <v>290000</v>
      </c>
      <c r="AD101" s="557">
        <v>293000</v>
      </c>
      <c r="AE101" s="677">
        <v>8040</v>
      </c>
      <c r="AF101" s="679">
        <v>6420</v>
      </c>
      <c r="AG101" s="679">
        <v>4800</v>
      </c>
      <c r="AH101" s="679">
        <v>3190</v>
      </c>
      <c r="AI101" s="679">
        <v>1540</v>
      </c>
      <c r="AJ101" s="672">
        <v>0</v>
      </c>
      <c r="AK101" s="672">
        <v>0</v>
      </c>
      <c r="AL101" s="673">
        <v>0</v>
      </c>
      <c r="AM101" s="504">
        <f t="shared" si="6"/>
        <v>0</v>
      </c>
      <c r="AN101" s="519">
        <f t="shared" si="6"/>
        <v>0</v>
      </c>
      <c r="AO101" s="548">
        <v>50500</v>
      </c>
      <c r="AP101" s="196"/>
    </row>
    <row r="102" spans="12:42" ht="15.75" customHeight="1">
      <c r="L102" s="338"/>
      <c r="M102" s="338"/>
      <c r="N102" s="338"/>
      <c r="O102" s="338"/>
      <c r="P102" s="338"/>
      <c r="Q102" s="615"/>
      <c r="AB102" s="528"/>
      <c r="AC102" s="547">
        <v>293000</v>
      </c>
      <c r="AD102" s="557">
        <v>296000</v>
      </c>
      <c r="AE102" s="677">
        <v>8140</v>
      </c>
      <c r="AF102" s="679">
        <v>6520</v>
      </c>
      <c r="AG102" s="679">
        <v>4910</v>
      </c>
      <c r="AH102" s="679">
        <v>3290</v>
      </c>
      <c r="AI102" s="679">
        <v>1670</v>
      </c>
      <c r="AJ102" s="672">
        <v>0</v>
      </c>
      <c r="AK102" s="672">
        <v>0</v>
      </c>
      <c r="AL102" s="673">
        <v>0</v>
      </c>
      <c r="AM102" s="504">
        <f t="shared" si="6"/>
        <v>0</v>
      </c>
      <c r="AN102" s="519">
        <f t="shared" si="6"/>
        <v>0</v>
      </c>
      <c r="AO102" s="548">
        <v>51600</v>
      </c>
      <c r="AP102" s="196"/>
    </row>
    <row r="103" spans="12:42" ht="21" customHeight="1">
      <c r="L103" s="338"/>
      <c r="M103" s="338"/>
      <c r="N103" s="338"/>
      <c r="O103" s="338"/>
      <c r="P103" s="338"/>
      <c r="Q103" s="615"/>
      <c r="AC103" s="551">
        <v>296000</v>
      </c>
      <c r="AD103" s="558">
        <v>299000</v>
      </c>
      <c r="AE103" s="678">
        <v>8250</v>
      </c>
      <c r="AF103" s="680">
        <v>6640</v>
      </c>
      <c r="AG103" s="680">
        <v>5010</v>
      </c>
      <c r="AH103" s="680">
        <v>3400</v>
      </c>
      <c r="AI103" s="680">
        <v>1790</v>
      </c>
      <c r="AJ103" s="675">
        <v>160</v>
      </c>
      <c r="AK103" s="675">
        <v>0</v>
      </c>
      <c r="AL103" s="676">
        <v>0</v>
      </c>
      <c r="AM103" s="504">
        <f t="shared" si="6"/>
        <v>0</v>
      </c>
      <c r="AN103" s="519">
        <f t="shared" si="6"/>
        <v>0</v>
      </c>
      <c r="AO103" s="553">
        <v>52300</v>
      </c>
      <c r="AP103" s="196"/>
    </row>
    <row r="104" spans="12:42" ht="21" customHeight="1">
      <c r="L104" s="338"/>
      <c r="M104" s="338"/>
      <c r="N104" s="338"/>
      <c r="O104" s="338"/>
      <c r="P104" s="338"/>
      <c r="AC104" s="547">
        <v>299000</v>
      </c>
      <c r="AD104" s="557">
        <v>302000</v>
      </c>
      <c r="AE104" s="677">
        <v>8420</v>
      </c>
      <c r="AF104" s="679">
        <v>6740</v>
      </c>
      <c r="AG104" s="679">
        <v>5130</v>
      </c>
      <c r="AH104" s="679">
        <v>3510</v>
      </c>
      <c r="AI104" s="679">
        <v>1890</v>
      </c>
      <c r="AJ104" s="672">
        <v>280</v>
      </c>
      <c r="AK104" s="672">
        <v>0</v>
      </c>
      <c r="AL104" s="673">
        <v>0</v>
      </c>
      <c r="AM104" s="504">
        <f t="shared" si="6"/>
        <v>0</v>
      </c>
      <c r="AN104" s="519">
        <f t="shared" si="6"/>
        <v>0</v>
      </c>
      <c r="AO104" s="548">
        <v>52900</v>
      </c>
      <c r="AP104" s="196"/>
    </row>
    <row r="105" spans="12:42" ht="21" customHeight="1">
      <c r="L105" s="338"/>
      <c r="M105" s="338"/>
      <c r="N105" s="338"/>
      <c r="O105" s="338"/>
      <c r="P105" s="338"/>
      <c r="Q105" s="338"/>
      <c r="R105" s="615"/>
      <c r="AC105" s="547">
        <v>302000</v>
      </c>
      <c r="AD105" s="557">
        <v>305000</v>
      </c>
      <c r="AE105" s="677">
        <v>8670</v>
      </c>
      <c r="AF105" s="679">
        <v>6860</v>
      </c>
      <c r="AG105" s="679">
        <v>5250</v>
      </c>
      <c r="AH105" s="679">
        <v>3630</v>
      </c>
      <c r="AI105" s="679">
        <v>2010</v>
      </c>
      <c r="AJ105" s="672">
        <v>400</v>
      </c>
      <c r="AK105" s="672">
        <v>0</v>
      </c>
      <c r="AL105" s="673">
        <v>0</v>
      </c>
      <c r="AM105" s="504">
        <f t="shared" ref="AM105:AN124" si="7">IF(AL105-$X$19&gt;0,AL105-$X$19,0)</f>
        <v>0</v>
      </c>
      <c r="AN105" s="519">
        <f t="shared" si="7"/>
        <v>0</v>
      </c>
      <c r="AO105" s="548">
        <v>53500</v>
      </c>
      <c r="AP105" s="196"/>
    </row>
    <row r="106" spans="12:42" ht="21" customHeight="1">
      <c r="L106" s="338"/>
      <c r="M106" s="338"/>
      <c r="N106" s="338"/>
      <c r="O106" s="338"/>
      <c r="P106" s="338"/>
      <c r="Q106" s="338"/>
      <c r="R106" s="615"/>
      <c r="AC106" s="547">
        <v>305000</v>
      </c>
      <c r="AD106" s="557">
        <v>308000</v>
      </c>
      <c r="AE106" s="677">
        <v>8910</v>
      </c>
      <c r="AF106" s="686">
        <v>6980</v>
      </c>
      <c r="AG106" s="679">
        <v>5370</v>
      </c>
      <c r="AH106" s="679">
        <v>3760</v>
      </c>
      <c r="AI106" s="679">
        <v>2130</v>
      </c>
      <c r="AJ106" s="672">
        <v>520</v>
      </c>
      <c r="AK106" s="672">
        <v>0</v>
      </c>
      <c r="AL106" s="673">
        <v>0</v>
      </c>
      <c r="AM106" s="504">
        <f t="shared" si="7"/>
        <v>0</v>
      </c>
      <c r="AN106" s="519">
        <f t="shared" si="7"/>
        <v>0</v>
      </c>
      <c r="AO106" s="548">
        <v>54200</v>
      </c>
      <c r="AP106" s="196"/>
    </row>
    <row r="107" spans="12:42" ht="21" customHeight="1">
      <c r="L107" s="338"/>
      <c r="M107" s="338"/>
      <c r="N107" s="338"/>
      <c r="O107" s="338"/>
      <c r="P107" s="338"/>
      <c r="Q107" s="338"/>
      <c r="R107" s="615"/>
      <c r="AC107" s="547">
        <v>308000</v>
      </c>
      <c r="AD107" s="557">
        <v>311000</v>
      </c>
      <c r="AE107" s="677">
        <v>9160</v>
      </c>
      <c r="AF107" s="679">
        <v>7110</v>
      </c>
      <c r="AG107" s="679">
        <v>5490</v>
      </c>
      <c r="AH107" s="679">
        <v>3880</v>
      </c>
      <c r="AI107" s="679">
        <v>2200</v>
      </c>
      <c r="AJ107" s="679">
        <v>640</v>
      </c>
      <c r="AK107" s="672">
        <v>0</v>
      </c>
      <c r="AL107" s="673">
        <v>0</v>
      </c>
      <c r="AM107" s="504">
        <f t="shared" si="7"/>
        <v>0</v>
      </c>
      <c r="AN107" s="519">
        <f t="shared" si="7"/>
        <v>0</v>
      </c>
      <c r="AO107" s="548">
        <v>54800</v>
      </c>
      <c r="AP107" s="196"/>
    </row>
    <row r="108" spans="12:42" ht="21" customHeight="1">
      <c r="L108" s="338"/>
      <c r="M108" s="338"/>
      <c r="N108" s="338"/>
      <c r="O108" s="338"/>
      <c r="P108" s="338"/>
      <c r="Q108" s="338"/>
      <c r="AC108" s="551">
        <v>311000</v>
      </c>
      <c r="AD108" s="558">
        <v>314000</v>
      </c>
      <c r="AE108" s="678">
        <v>9400</v>
      </c>
      <c r="AF108" s="680">
        <v>7230</v>
      </c>
      <c r="AG108" s="680">
        <v>5620</v>
      </c>
      <c r="AH108" s="680">
        <v>4000</v>
      </c>
      <c r="AI108" s="680">
        <v>2380</v>
      </c>
      <c r="AJ108" s="680">
        <v>770</v>
      </c>
      <c r="AK108" s="675">
        <v>0</v>
      </c>
      <c r="AL108" s="676">
        <v>0</v>
      </c>
      <c r="AM108" s="504">
        <f t="shared" si="7"/>
        <v>0</v>
      </c>
      <c r="AN108" s="519">
        <f t="shared" si="7"/>
        <v>0</v>
      </c>
      <c r="AO108" s="553">
        <v>55400</v>
      </c>
      <c r="AP108" s="196"/>
    </row>
    <row r="109" spans="12:42" ht="21" customHeight="1">
      <c r="L109" s="338"/>
      <c r="M109" s="338"/>
      <c r="N109" s="338"/>
      <c r="O109" s="338"/>
      <c r="P109" s="338"/>
      <c r="Q109" s="338"/>
      <c r="R109" s="338"/>
      <c r="AC109" s="547">
        <v>314000</v>
      </c>
      <c r="AD109" s="557">
        <v>317000</v>
      </c>
      <c r="AE109" s="677">
        <v>9650</v>
      </c>
      <c r="AF109" s="679">
        <v>7350</v>
      </c>
      <c r="AG109" s="679">
        <v>5740</v>
      </c>
      <c r="AH109" s="679">
        <v>4120</v>
      </c>
      <c r="AI109" s="679">
        <v>2500</v>
      </c>
      <c r="AJ109" s="679">
        <v>890</v>
      </c>
      <c r="AK109" s="672">
        <v>0</v>
      </c>
      <c r="AL109" s="673">
        <v>0</v>
      </c>
      <c r="AM109" s="504">
        <f t="shared" si="7"/>
        <v>0</v>
      </c>
      <c r="AN109" s="519">
        <f t="shared" si="7"/>
        <v>0</v>
      </c>
      <c r="AO109" s="548">
        <v>56100</v>
      </c>
      <c r="AP109" s="196"/>
    </row>
    <row r="110" spans="12:42" ht="21" customHeight="1">
      <c r="L110" s="338"/>
      <c r="M110" s="338"/>
      <c r="N110" s="338"/>
      <c r="O110" s="338"/>
      <c r="P110" s="338"/>
      <c r="Q110" s="338"/>
      <c r="R110" s="338"/>
      <c r="AC110" s="547">
        <v>317000</v>
      </c>
      <c r="AD110" s="557">
        <v>320000</v>
      </c>
      <c r="AE110" s="677">
        <v>9890</v>
      </c>
      <c r="AF110" s="679">
        <v>7470</v>
      </c>
      <c r="AG110" s="679">
        <v>5860</v>
      </c>
      <c r="AH110" s="679">
        <v>4250</v>
      </c>
      <c r="AI110" s="679">
        <v>2620</v>
      </c>
      <c r="AJ110" s="679">
        <v>1010</v>
      </c>
      <c r="AK110" s="672">
        <v>0</v>
      </c>
      <c r="AL110" s="673">
        <v>0</v>
      </c>
      <c r="AM110" s="504">
        <f t="shared" si="7"/>
        <v>0</v>
      </c>
      <c r="AN110" s="519">
        <f t="shared" si="7"/>
        <v>0</v>
      </c>
      <c r="AO110" s="548">
        <v>56800</v>
      </c>
      <c r="AP110" s="196"/>
    </row>
    <row r="111" spans="12:42" ht="21" customHeight="1">
      <c r="Q111" s="338"/>
      <c r="R111" s="338"/>
      <c r="AC111" s="547">
        <v>320000</v>
      </c>
      <c r="AD111" s="557">
        <v>323000</v>
      </c>
      <c r="AE111" s="677">
        <v>10140</v>
      </c>
      <c r="AF111" s="679">
        <v>7600</v>
      </c>
      <c r="AG111" s="679">
        <v>5980</v>
      </c>
      <c r="AH111" s="679">
        <v>4370</v>
      </c>
      <c r="AI111" s="679">
        <v>2750</v>
      </c>
      <c r="AJ111" s="679">
        <v>1130</v>
      </c>
      <c r="AK111" s="672">
        <v>0</v>
      </c>
      <c r="AL111" s="673">
        <v>0</v>
      </c>
      <c r="AM111" s="504">
        <f t="shared" si="7"/>
        <v>0</v>
      </c>
      <c r="AN111" s="519">
        <f t="shared" si="7"/>
        <v>0</v>
      </c>
      <c r="AO111" s="548">
        <v>57700</v>
      </c>
      <c r="AP111" s="196"/>
    </row>
    <row r="112" spans="12:42" ht="21" customHeight="1">
      <c r="Q112" s="338"/>
      <c r="R112" s="338"/>
      <c r="AC112" s="547">
        <v>323000</v>
      </c>
      <c r="AD112" s="557">
        <v>326000</v>
      </c>
      <c r="AE112" s="677">
        <v>10380</v>
      </c>
      <c r="AF112" s="679">
        <v>7720</v>
      </c>
      <c r="AG112" s="679">
        <v>6110</v>
      </c>
      <c r="AH112" s="679">
        <v>4490</v>
      </c>
      <c r="AI112" s="679">
        <v>2870</v>
      </c>
      <c r="AJ112" s="679">
        <v>1260</v>
      </c>
      <c r="AK112" s="672">
        <v>0</v>
      </c>
      <c r="AL112" s="673">
        <v>0</v>
      </c>
      <c r="AM112" s="504">
        <f t="shared" si="7"/>
        <v>0</v>
      </c>
      <c r="AN112" s="519">
        <f t="shared" si="7"/>
        <v>0</v>
      </c>
      <c r="AO112" s="548">
        <v>58500</v>
      </c>
      <c r="AP112" s="196"/>
    </row>
    <row r="113" spans="17:42" ht="21" customHeight="1">
      <c r="Q113" s="338"/>
      <c r="R113" s="338"/>
      <c r="AC113" s="551">
        <v>326000</v>
      </c>
      <c r="AD113" s="558">
        <v>329000</v>
      </c>
      <c r="AE113" s="678">
        <v>10630</v>
      </c>
      <c r="AF113" s="680">
        <v>7840</v>
      </c>
      <c r="AG113" s="680">
        <v>6230</v>
      </c>
      <c r="AH113" s="680">
        <v>4610</v>
      </c>
      <c r="AI113" s="680">
        <v>2990</v>
      </c>
      <c r="AJ113" s="680">
        <v>1380</v>
      </c>
      <c r="AK113" s="675">
        <v>0</v>
      </c>
      <c r="AL113" s="676">
        <v>0</v>
      </c>
      <c r="AM113" s="504">
        <f t="shared" si="7"/>
        <v>0</v>
      </c>
      <c r="AN113" s="519">
        <f t="shared" si="7"/>
        <v>0</v>
      </c>
      <c r="AO113" s="553">
        <v>59300</v>
      </c>
      <c r="AP113" s="196"/>
    </row>
    <row r="114" spans="17:42" ht="18.75" customHeight="1">
      <c r="Q114" s="338"/>
      <c r="R114" s="338"/>
      <c r="AC114" s="547">
        <v>329000</v>
      </c>
      <c r="AD114" s="557">
        <v>332000</v>
      </c>
      <c r="AE114" s="677">
        <v>10870</v>
      </c>
      <c r="AF114" s="679">
        <v>7960</v>
      </c>
      <c r="AG114" s="679">
        <v>6350</v>
      </c>
      <c r="AH114" s="679">
        <v>4740</v>
      </c>
      <c r="AI114" s="679">
        <v>3110</v>
      </c>
      <c r="AJ114" s="679">
        <v>1500</v>
      </c>
      <c r="AK114" s="672">
        <v>0</v>
      </c>
      <c r="AL114" s="673">
        <v>0</v>
      </c>
      <c r="AM114" s="504">
        <f t="shared" si="7"/>
        <v>0</v>
      </c>
      <c r="AN114" s="519">
        <f t="shared" si="7"/>
        <v>0</v>
      </c>
      <c r="AO114" s="548">
        <v>60200</v>
      </c>
      <c r="AP114" s="196"/>
    </row>
    <row r="115" spans="17:42">
      <c r="Q115" s="338"/>
      <c r="R115" s="338"/>
      <c r="AC115" s="547">
        <v>332000</v>
      </c>
      <c r="AD115" s="557">
        <v>335000</v>
      </c>
      <c r="AE115" s="677">
        <v>11120</v>
      </c>
      <c r="AF115" s="679">
        <v>8090</v>
      </c>
      <c r="AG115" s="679">
        <v>6470</v>
      </c>
      <c r="AH115" s="679">
        <v>4860</v>
      </c>
      <c r="AI115" s="679">
        <v>3240</v>
      </c>
      <c r="AJ115" s="679">
        <v>1620</v>
      </c>
      <c r="AK115" s="672">
        <v>0</v>
      </c>
      <c r="AL115" s="673">
        <v>0</v>
      </c>
      <c r="AM115" s="504">
        <f t="shared" si="7"/>
        <v>0</v>
      </c>
      <c r="AN115" s="519">
        <f t="shared" si="7"/>
        <v>0</v>
      </c>
      <c r="AO115" s="548">
        <v>61100</v>
      </c>
      <c r="AP115" s="196"/>
    </row>
    <row r="116" spans="17:42">
      <c r="Q116" s="338"/>
      <c r="R116" s="338"/>
      <c r="AC116" s="547">
        <v>335000</v>
      </c>
      <c r="AD116" s="557">
        <v>338000</v>
      </c>
      <c r="AE116" s="677">
        <v>11360</v>
      </c>
      <c r="AF116" s="679">
        <v>8210</v>
      </c>
      <c r="AG116" s="679">
        <v>6600</v>
      </c>
      <c r="AH116" s="679">
        <v>4980</v>
      </c>
      <c r="AI116" s="679">
        <v>3360</v>
      </c>
      <c r="AJ116" s="679">
        <v>1750</v>
      </c>
      <c r="AK116" s="672">
        <v>130</v>
      </c>
      <c r="AL116" s="673">
        <v>0</v>
      </c>
      <c r="AM116" s="504">
        <f t="shared" si="7"/>
        <v>0</v>
      </c>
      <c r="AN116" s="519">
        <f t="shared" si="7"/>
        <v>0</v>
      </c>
      <c r="AO116" s="548">
        <v>62000</v>
      </c>
      <c r="AP116" s="196"/>
    </row>
    <row r="117" spans="17:42">
      <c r="R117" s="338"/>
      <c r="AC117" s="547">
        <v>338000</v>
      </c>
      <c r="AD117" s="557">
        <v>341000</v>
      </c>
      <c r="AE117" s="677">
        <v>11610</v>
      </c>
      <c r="AF117" s="679">
        <v>8370</v>
      </c>
      <c r="AG117" s="679">
        <v>6720</v>
      </c>
      <c r="AH117" s="679">
        <v>5110</v>
      </c>
      <c r="AI117" s="679">
        <v>3480</v>
      </c>
      <c r="AJ117" s="679">
        <v>1870</v>
      </c>
      <c r="AK117" s="672">
        <v>260</v>
      </c>
      <c r="AL117" s="673">
        <v>0</v>
      </c>
      <c r="AM117" s="504">
        <f t="shared" si="7"/>
        <v>0</v>
      </c>
      <c r="AN117" s="519">
        <f t="shared" si="7"/>
        <v>0</v>
      </c>
      <c r="AO117" s="548">
        <v>62900</v>
      </c>
      <c r="AP117" s="196"/>
    </row>
    <row r="118" spans="17:42">
      <c r="R118" s="338"/>
      <c r="AC118" s="551">
        <v>341000</v>
      </c>
      <c r="AD118" s="558">
        <v>344000</v>
      </c>
      <c r="AE118" s="678">
        <v>11850</v>
      </c>
      <c r="AF118" s="680">
        <v>8620</v>
      </c>
      <c r="AG118" s="680">
        <v>6840</v>
      </c>
      <c r="AH118" s="680">
        <v>5230</v>
      </c>
      <c r="AI118" s="680">
        <v>3600</v>
      </c>
      <c r="AJ118" s="680">
        <v>1990</v>
      </c>
      <c r="AK118" s="675">
        <v>380</v>
      </c>
      <c r="AL118" s="676">
        <v>0</v>
      </c>
      <c r="AM118" s="504">
        <f t="shared" si="7"/>
        <v>0</v>
      </c>
      <c r="AN118" s="519">
        <f t="shared" si="7"/>
        <v>0</v>
      </c>
      <c r="AO118" s="553">
        <v>63800</v>
      </c>
      <c r="AP118" s="196"/>
    </row>
    <row r="119" spans="17:42">
      <c r="R119" s="338"/>
      <c r="AC119" s="547">
        <v>344000</v>
      </c>
      <c r="AD119" s="557">
        <v>347000</v>
      </c>
      <c r="AE119" s="677">
        <v>12100</v>
      </c>
      <c r="AF119" s="679">
        <v>8860</v>
      </c>
      <c r="AG119" s="679">
        <v>6960</v>
      </c>
      <c r="AH119" s="679">
        <v>5350</v>
      </c>
      <c r="AI119" s="679">
        <v>3730</v>
      </c>
      <c r="AJ119" s="679">
        <v>2110</v>
      </c>
      <c r="AK119" s="672">
        <v>500</v>
      </c>
      <c r="AL119" s="673">
        <v>0</v>
      </c>
      <c r="AM119" s="504">
        <f t="shared" si="7"/>
        <v>0</v>
      </c>
      <c r="AN119" s="519">
        <f t="shared" si="7"/>
        <v>0</v>
      </c>
      <c r="AO119" s="548">
        <v>64700</v>
      </c>
      <c r="AP119" s="196"/>
    </row>
    <row r="120" spans="17:42">
      <c r="R120" s="338"/>
      <c r="AC120" s="547">
        <v>347000</v>
      </c>
      <c r="AD120" s="557">
        <v>350000</v>
      </c>
      <c r="AE120" s="677">
        <v>12340</v>
      </c>
      <c r="AF120" s="679">
        <v>9110</v>
      </c>
      <c r="AG120" s="679">
        <v>7090</v>
      </c>
      <c r="AH120" s="679">
        <v>5470</v>
      </c>
      <c r="AI120" s="679">
        <v>3850</v>
      </c>
      <c r="AJ120" s="679">
        <v>2240</v>
      </c>
      <c r="AK120" s="679">
        <v>620</v>
      </c>
      <c r="AL120" s="673">
        <v>0</v>
      </c>
      <c r="AM120" s="504">
        <f t="shared" si="7"/>
        <v>0</v>
      </c>
      <c r="AN120" s="519">
        <f t="shared" si="7"/>
        <v>0</v>
      </c>
      <c r="AO120" s="548">
        <v>65800</v>
      </c>
      <c r="AP120" s="196"/>
    </row>
    <row r="121" spans="17:42">
      <c r="AC121" s="547">
        <v>350000</v>
      </c>
      <c r="AD121" s="557">
        <v>353000</v>
      </c>
      <c r="AE121" s="677">
        <v>12590</v>
      </c>
      <c r="AF121" s="679">
        <v>9350</v>
      </c>
      <c r="AG121" s="679">
        <v>7210</v>
      </c>
      <c r="AH121" s="679">
        <v>5600</v>
      </c>
      <c r="AI121" s="679">
        <v>3970</v>
      </c>
      <c r="AJ121" s="679">
        <v>2360</v>
      </c>
      <c r="AK121" s="679">
        <v>750</v>
      </c>
      <c r="AL121" s="673">
        <v>0</v>
      </c>
      <c r="AM121" s="504">
        <f t="shared" si="7"/>
        <v>0</v>
      </c>
      <c r="AN121" s="519">
        <f t="shared" si="7"/>
        <v>0</v>
      </c>
      <c r="AO121" s="548">
        <v>66700</v>
      </c>
      <c r="AP121" s="196"/>
    </row>
    <row r="122" spans="17:42" ht="15">
      <c r="S122" s="615"/>
      <c r="AC122" s="547">
        <v>353000</v>
      </c>
      <c r="AD122" s="557">
        <v>356000</v>
      </c>
      <c r="AE122" s="677">
        <v>12830</v>
      </c>
      <c r="AF122" s="679">
        <v>9600</v>
      </c>
      <c r="AG122" s="679">
        <v>7330</v>
      </c>
      <c r="AH122" s="679">
        <v>5720</v>
      </c>
      <c r="AI122" s="679">
        <v>4090</v>
      </c>
      <c r="AJ122" s="679">
        <v>2480</v>
      </c>
      <c r="AK122" s="679">
        <v>870</v>
      </c>
      <c r="AL122" s="673">
        <v>0</v>
      </c>
      <c r="AM122" s="504">
        <f t="shared" si="7"/>
        <v>0</v>
      </c>
      <c r="AN122" s="519">
        <f t="shared" si="7"/>
        <v>0</v>
      </c>
      <c r="AO122" s="548">
        <v>67600</v>
      </c>
      <c r="AP122" s="196"/>
    </row>
    <row r="123" spans="17:42" ht="15">
      <c r="S123" s="615"/>
      <c r="T123" s="615"/>
      <c r="U123" s="615"/>
      <c r="V123" s="615"/>
      <c r="W123" s="615"/>
      <c r="X123" s="615"/>
      <c r="Y123" s="615"/>
      <c r="Z123" s="615"/>
      <c r="AA123" s="615"/>
      <c r="AC123" s="551">
        <v>356000</v>
      </c>
      <c r="AD123" s="558">
        <v>359000</v>
      </c>
      <c r="AE123" s="678">
        <v>13080</v>
      </c>
      <c r="AF123" s="680">
        <v>9840</v>
      </c>
      <c r="AG123" s="680">
        <v>7450</v>
      </c>
      <c r="AH123" s="680">
        <v>5840</v>
      </c>
      <c r="AI123" s="680">
        <v>4220</v>
      </c>
      <c r="AJ123" s="680">
        <v>2600</v>
      </c>
      <c r="AK123" s="680">
        <v>990</v>
      </c>
      <c r="AL123" s="676">
        <v>0</v>
      </c>
      <c r="AM123" s="504">
        <f t="shared" si="7"/>
        <v>0</v>
      </c>
      <c r="AN123" s="519">
        <f t="shared" si="7"/>
        <v>0</v>
      </c>
      <c r="AO123" s="553">
        <v>68500</v>
      </c>
      <c r="AP123" s="196"/>
    </row>
    <row r="124" spans="17:42" ht="15">
      <c r="S124" s="615"/>
      <c r="T124" s="615"/>
      <c r="U124" s="615"/>
      <c r="V124" s="615"/>
      <c r="W124" s="615"/>
      <c r="X124" s="615"/>
      <c r="Y124" s="615"/>
      <c r="Z124" s="615"/>
      <c r="AA124" s="615"/>
      <c r="AC124" s="547">
        <v>359000</v>
      </c>
      <c r="AD124" s="557">
        <v>362000</v>
      </c>
      <c r="AE124" s="677">
        <v>13320</v>
      </c>
      <c r="AF124" s="679">
        <v>10090</v>
      </c>
      <c r="AG124" s="679">
        <v>7580</v>
      </c>
      <c r="AH124" s="679">
        <v>5960</v>
      </c>
      <c r="AI124" s="679">
        <v>4340</v>
      </c>
      <c r="AJ124" s="679">
        <v>2730</v>
      </c>
      <c r="AK124" s="679">
        <v>1110</v>
      </c>
      <c r="AL124" s="673">
        <v>0</v>
      </c>
      <c r="AM124" s="504">
        <f t="shared" si="7"/>
        <v>0</v>
      </c>
      <c r="AN124" s="519">
        <f t="shared" si="7"/>
        <v>0</v>
      </c>
      <c r="AO124" s="548">
        <v>69400</v>
      </c>
      <c r="AP124" s="196"/>
    </row>
    <row r="125" spans="17:42" ht="15">
      <c r="T125" s="615"/>
      <c r="U125" s="615"/>
      <c r="V125" s="615"/>
      <c r="W125" s="615"/>
      <c r="X125" s="615"/>
      <c r="Y125" s="615"/>
      <c r="Z125" s="615"/>
      <c r="AA125" s="615"/>
      <c r="AC125" s="547">
        <v>362000</v>
      </c>
      <c r="AD125" s="557">
        <v>365000</v>
      </c>
      <c r="AE125" s="677">
        <v>13570</v>
      </c>
      <c r="AF125" s="679">
        <v>10330</v>
      </c>
      <c r="AG125" s="679">
        <v>7700</v>
      </c>
      <c r="AH125" s="679">
        <v>6090</v>
      </c>
      <c r="AI125" s="679">
        <v>4460</v>
      </c>
      <c r="AJ125" s="679">
        <v>2850</v>
      </c>
      <c r="AK125" s="679">
        <v>1240</v>
      </c>
      <c r="AL125" s="673">
        <v>0</v>
      </c>
      <c r="AM125" s="504">
        <f t="shared" ref="AM125:AN144" si="8">IF(AL125-$X$19&gt;0,AL125-$X$19,0)</f>
        <v>0</v>
      </c>
      <c r="AN125" s="519">
        <f t="shared" si="8"/>
        <v>0</v>
      </c>
      <c r="AO125" s="548">
        <v>70400</v>
      </c>
      <c r="AP125" s="196"/>
    </row>
    <row r="126" spans="17:42">
      <c r="S126" s="338"/>
      <c r="AC126" s="547">
        <v>365000</v>
      </c>
      <c r="AD126" s="557">
        <v>368000</v>
      </c>
      <c r="AE126" s="677">
        <v>13810</v>
      </c>
      <c r="AF126" s="679">
        <v>10580</v>
      </c>
      <c r="AG126" s="679">
        <v>7820</v>
      </c>
      <c r="AH126" s="679">
        <v>6210</v>
      </c>
      <c r="AI126" s="679">
        <v>4580</v>
      </c>
      <c r="AJ126" s="679">
        <v>2970</v>
      </c>
      <c r="AK126" s="679">
        <v>1360</v>
      </c>
      <c r="AL126" s="673">
        <v>0</v>
      </c>
      <c r="AM126" s="504">
        <f t="shared" si="8"/>
        <v>0</v>
      </c>
      <c r="AN126" s="519">
        <f t="shared" si="8"/>
        <v>0</v>
      </c>
      <c r="AO126" s="548">
        <v>71400</v>
      </c>
      <c r="AP126" s="196"/>
    </row>
    <row r="127" spans="17:42">
      <c r="S127" s="338"/>
      <c r="T127" s="338"/>
      <c r="U127" s="338"/>
      <c r="V127" s="338"/>
      <c r="W127" s="338"/>
      <c r="X127" s="338"/>
      <c r="Y127" s="338"/>
      <c r="Z127" s="338"/>
      <c r="AA127" s="338"/>
      <c r="AC127" s="547">
        <v>368000</v>
      </c>
      <c r="AD127" s="557">
        <v>371000</v>
      </c>
      <c r="AE127" s="677">
        <v>14060</v>
      </c>
      <c r="AF127" s="679">
        <v>10820</v>
      </c>
      <c r="AG127" s="679">
        <v>7940</v>
      </c>
      <c r="AH127" s="679">
        <v>6330</v>
      </c>
      <c r="AI127" s="679">
        <v>4710</v>
      </c>
      <c r="AJ127" s="679">
        <v>3090</v>
      </c>
      <c r="AK127" s="679">
        <v>1480</v>
      </c>
      <c r="AL127" s="673">
        <v>0</v>
      </c>
      <c r="AM127" s="504">
        <f t="shared" si="8"/>
        <v>0</v>
      </c>
      <c r="AN127" s="519">
        <f t="shared" si="8"/>
        <v>0</v>
      </c>
      <c r="AO127" s="548">
        <v>72300</v>
      </c>
      <c r="AP127" s="196"/>
    </row>
    <row r="128" spans="17:42">
      <c r="S128" s="338"/>
      <c r="T128" s="338"/>
      <c r="U128" s="338"/>
      <c r="V128" s="338"/>
      <c r="W128" s="338"/>
      <c r="X128" s="338"/>
      <c r="Y128" s="338"/>
      <c r="Z128" s="338"/>
      <c r="AA128" s="338"/>
      <c r="AC128" s="551">
        <v>371000</v>
      </c>
      <c r="AD128" s="558">
        <v>374000</v>
      </c>
      <c r="AE128" s="678">
        <v>14300</v>
      </c>
      <c r="AF128" s="680">
        <v>11070</v>
      </c>
      <c r="AG128" s="680">
        <v>8070</v>
      </c>
      <c r="AH128" s="680">
        <v>6450</v>
      </c>
      <c r="AI128" s="680">
        <v>4830</v>
      </c>
      <c r="AJ128" s="680">
        <v>3220</v>
      </c>
      <c r="AK128" s="680">
        <v>1600</v>
      </c>
      <c r="AL128" s="676">
        <v>0</v>
      </c>
      <c r="AM128" s="504">
        <f t="shared" si="8"/>
        <v>0</v>
      </c>
      <c r="AN128" s="519">
        <f t="shared" si="8"/>
        <v>0</v>
      </c>
      <c r="AO128" s="553">
        <v>73100</v>
      </c>
      <c r="AP128" s="196"/>
    </row>
    <row r="129" spans="19:42" ht="15">
      <c r="S129" s="338"/>
      <c r="T129" s="338"/>
      <c r="U129" s="338"/>
      <c r="V129" s="338"/>
      <c r="W129" s="338"/>
      <c r="X129" s="338"/>
      <c r="Y129" s="338"/>
      <c r="Z129" s="338"/>
      <c r="AA129" s="338"/>
      <c r="AB129" s="615"/>
      <c r="AC129" s="547">
        <v>374000</v>
      </c>
      <c r="AD129" s="557">
        <v>377000</v>
      </c>
      <c r="AE129" s="677">
        <v>14550</v>
      </c>
      <c r="AF129" s="679">
        <v>11310</v>
      </c>
      <c r="AG129" s="679">
        <v>8190</v>
      </c>
      <c r="AH129" s="679">
        <v>6580</v>
      </c>
      <c r="AI129" s="679">
        <v>4950</v>
      </c>
      <c r="AJ129" s="679">
        <v>3340</v>
      </c>
      <c r="AK129" s="679">
        <v>1730</v>
      </c>
      <c r="AL129" s="673">
        <v>100</v>
      </c>
      <c r="AM129" s="504">
        <f t="shared" si="8"/>
        <v>0</v>
      </c>
      <c r="AN129" s="519">
        <f t="shared" si="8"/>
        <v>0</v>
      </c>
      <c r="AO129" s="548">
        <v>73900</v>
      </c>
      <c r="AP129" s="196"/>
    </row>
    <row r="130" spans="19:42" ht="15">
      <c r="S130" s="338"/>
      <c r="T130" s="338"/>
      <c r="U130" s="338"/>
      <c r="V130" s="338"/>
      <c r="W130" s="338"/>
      <c r="X130" s="338"/>
      <c r="Y130" s="338"/>
      <c r="Z130" s="338"/>
      <c r="AA130" s="338"/>
      <c r="AB130" s="615"/>
      <c r="AC130" s="547">
        <v>377000</v>
      </c>
      <c r="AD130" s="557">
        <v>380000</v>
      </c>
      <c r="AE130" s="677">
        <v>14790</v>
      </c>
      <c r="AF130" s="679">
        <v>11560</v>
      </c>
      <c r="AG130" s="679">
        <v>8320</v>
      </c>
      <c r="AH130" s="679">
        <v>6700</v>
      </c>
      <c r="AI130" s="679">
        <v>5070</v>
      </c>
      <c r="AJ130" s="679">
        <v>3460</v>
      </c>
      <c r="AK130" s="679">
        <v>1850</v>
      </c>
      <c r="AL130" s="673">
        <v>220</v>
      </c>
      <c r="AM130" s="504">
        <f t="shared" si="8"/>
        <v>0</v>
      </c>
      <c r="AN130" s="519">
        <f t="shared" si="8"/>
        <v>0</v>
      </c>
      <c r="AO130" s="548">
        <v>74700</v>
      </c>
      <c r="AP130" s="196"/>
    </row>
    <row r="131" spans="19:42" ht="15">
      <c r="S131" s="338"/>
      <c r="T131" s="338"/>
      <c r="U131" s="338"/>
      <c r="V131" s="338"/>
      <c r="W131" s="338"/>
      <c r="X131" s="338"/>
      <c r="Y131" s="338"/>
      <c r="Z131" s="338"/>
      <c r="AA131" s="338"/>
      <c r="AB131" s="615"/>
      <c r="AC131" s="547">
        <v>380000</v>
      </c>
      <c r="AD131" s="557">
        <v>383000</v>
      </c>
      <c r="AE131" s="677">
        <v>15040</v>
      </c>
      <c r="AF131" s="679">
        <v>11800</v>
      </c>
      <c r="AG131" s="679">
        <v>8570</v>
      </c>
      <c r="AH131" s="679">
        <v>6820</v>
      </c>
      <c r="AI131" s="679">
        <v>5200</v>
      </c>
      <c r="AJ131" s="679">
        <v>3580</v>
      </c>
      <c r="AK131" s="679">
        <v>1970</v>
      </c>
      <c r="AL131" s="673">
        <v>350</v>
      </c>
      <c r="AM131" s="504">
        <f t="shared" si="8"/>
        <v>0</v>
      </c>
      <c r="AN131" s="519">
        <f t="shared" si="8"/>
        <v>0</v>
      </c>
      <c r="AO131" s="548">
        <v>75700</v>
      </c>
      <c r="AP131" s="196"/>
    </row>
    <row r="132" spans="19:42">
      <c r="S132" s="338"/>
      <c r="T132" s="338"/>
      <c r="U132" s="338"/>
      <c r="V132" s="338"/>
      <c r="W132" s="338"/>
      <c r="X132" s="338"/>
      <c r="Y132" s="338"/>
      <c r="Z132" s="338"/>
      <c r="AA132" s="338"/>
      <c r="AC132" s="547">
        <v>383000</v>
      </c>
      <c r="AD132" s="557">
        <v>386000</v>
      </c>
      <c r="AE132" s="677">
        <v>15280</v>
      </c>
      <c r="AF132" s="679">
        <v>12050</v>
      </c>
      <c r="AG132" s="679">
        <v>8810</v>
      </c>
      <c r="AH132" s="679">
        <v>6940</v>
      </c>
      <c r="AI132" s="679">
        <v>5320</v>
      </c>
      <c r="AJ132" s="679">
        <v>3710</v>
      </c>
      <c r="AK132" s="679">
        <v>2090</v>
      </c>
      <c r="AL132" s="673">
        <v>470</v>
      </c>
      <c r="AM132" s="504">
        <f t="shared" si="8"/>
        <v>0</v>
      </c>
      <c r="AN132" s="519">
        <f t="shared" si="8"/>
        <v>0</v>
      </c>
      <c r="AO132" s="548">
        <v>76500</v>
      </c>
      <c r="AP132" s="196"/>
    </row>
    <row r="133" spans="19:42">
      <c r="S133" s="338"/>
      <c r="T133" s="338"/>
      <c r="U133" s="338"/>
      <c r="V133" s="338"/>
      <c r="W133" s="338"/>
      <c r="X133" s="338"/>
      <c r="Y133" s="338"/>
      <c r="Z133" s="338"/>
      <c r="AA133" s="338"/>
      <c r="AB133" s="338"/>
      <c r="AC133" s="551">
        <v>386000</v>
      </c>
      <c r="AD133" s="558">
        <v>389000</v>
      </c>
      <c r="AE133" s="678">
        <v>15530</v>
      </c>
      <c r="AF133" s="680">
        <v>12290</v>
      </c>
      <c r="AG133" s="680">
        <v>9060</v>
      </c>
      <c r="AH133" s="680">
        <v>7070</v>
      </c>
      <c r="AI133" s="680">
        <v>5440</v>
      </c>
      <c r="AJ133" s="680">
        <v>3830</v>
      </c>
      <c r="AK133" s="680">
        <v>2220</v>
      </c>
      <c r="AL133" s="687">
        <v>590</v>
      </c>
      <c r="AM133" s="504">
        <f t="shared" si="8"/>
        <v>0</v>
      </c>
      <c r="AN133" s="519">
        <f t="shared" si="8"/>
        <v>0</v>
      </c>
      <c r="AO133" s="553">
        <v>77300</v>
      </c>
      <c r="AP133" s="196"/>
    </row>
    <row r="134" spans="19:42">
      <c r="S134" s="338"/>
      <c r="T134" s="338"/>
      <c r="U134" s="338"/>
      <c r="V134" s="338"/>
      <c r="W134" s="338"/>
      <c r="X134" s="338"/>
      <c r="Y134" s="338"/>
      <c r="Z134" s="338"/>
      <c r="AA134" s="338"/>
      <c r="AB134" s="338"/>
      <c r="AC134" s="547">
        <v>389000</v>
      </c>
      <c r="AD134" s="557">
        <v>392000</v>
      </c>
      <c r="AE134" s="677">
        <v>15770</v>
      </c>
      <c r="AF134" s="679">
        <v>12540</v>
      </c>
      <c r="AG134" s="679">
        <v>9300</v>
      </c>
      <c r="AH134" s="679">
        <v>7190</v>
      </c>
      <c r="AI134" s="679">
        <v>5560</v>
      </c>
      <c r="AJ134" s="679">
        <v>3950</v>
      </c>
      <c r="AK134" s="679">
        <v>2340</v>
      </c>
      <c r="AL134" s="688">
        <v>710</v>
      </c>
      <c r="AM134" s="504">
        <f t="shared" si="8"/>
        <v>0</v>
      </c>
      <c r="AN134" s="519">
        <f t="shared" si="8"/>
        <v>0</v>
      </c>
      <c r="AO134" s="548">
        <v>78200</v>
      </c>
      <c r="AP134" s="196"/>
    </row>
    <row r="135" spans="19:42">
      <c r="S135" s="338"/>
      <c r="T135" s="338"/>
      <c r="U135" s="338"/>
      <c r="V135" s="338"/>
      <c r="W135" s="338"/>
      <c r="X135" s="338"/>
      <c r="Y135" s="338"/>
      <c r="Z135" s="338"/>
      <c r="AA135" s="338"/>
      <c r="AB135" s="338"/>
      <c r="AC135" s="547">
        <v>392000</v>
      </c>
      <c r="AD135" s="557">
        <v>395000</v>
      </c>
      <c r="AE135" s="677">
        <v>16020</v>
      </c>
      <c r="AF135" s="679">
        <v>12780</v>
      </c>
      <c r="AG135" s="679">
        <v>9550</v>
      </c>
      <c r="AH135" s="679">
        <v>7310</v>
      </c>
      <c r="AI135" s="679">
        <v>5690</v>
      </c>
      <c r="AJ135" s="679">
        <v>4070</v>
      </c>
      <c r="AK135" s="679">
        <v>2460</v>
      </c>
      <c r="AL135" s="688">
        <v>840</v>
      </c>
      <c r="AM135" s="504">
        <f t="shared" si="8"/>
        <v>0</v>
      </c>
      <c r="AN135" s="519">
        <f t="shared" si="8"/>
        <v>0</v>
      </c>
      <c r="AO135" s="548">
        <v>79700</v>
      </c>
      <c r="AP135" s="196"/>
    </row>
    <row r="136" spans="19:42">
      <c r="S136" s="338"/>
      <c r="T136" s="338"/>
      <c r="U136" s="338"/>
      <c r="V136" s="338"/>
      <c r="W136" s="338"/>
      <c r="X136" s="338"/>
      <c r="Y136" s="338"/>
      <c r="Z136" s="338"/>
      <c r="AA136" s="338"/>
      <c r="AB136" s="338"/>
      <c r="AC136" s="547">
        <v>395000</v>
      </c>
      <c r="AD136" s="557">
        <v>398000</v>
      </c>
      <c r="AE136" s="677">
        <v>16260</v>
      </c>
      <c r="AF136" s="679">
        <v>13030</v>
      </c>
      <c r="AG136" s="679">
        <v>9790</v>
      </c>
      <c r="AH136" s="679">
        <v>7430</v>
      </c>
      <c r="AI136" s="679">
        <v>5810</v>
      </c>
      <c r="AJ136" s="679">
        <v>5200</v>
      </c>
      <c r="AK136" s="679">
        <v>2580</v>
      </c>
      <c r="AL136" s="688">
        <v>960</v>
      </c>
      <c r="AM136" s="504">
        <f t="shared" si="8"/>
        <v>0</v>
      </c>
      <c r="AN136" s="519">
        <f t="shared" si="8"/>
        <v>0</v>
      </c>
      <c r="AO136" s="548">
        <v>81400</v>
      </c>
      <c r="AP136" s="196"/>
    </row>
    <row r="137" spans="19:42">
      <c r="S137" s="338"/>
      <c r="T137" s="338"/>
      <c r="U137" s="338"/>
      <c r="V137" s="338"/>
      <c r="W137" s="338"/>
      <c r="X137" s="338"/>
      <c r="Y137" s="338"/>
      <c r="Z137" s="338"/>
      <c r="AA137" s="338"/>
      <c r="AB137" s="338"/>
      <c r="AC137" s="547">
        <v>398000</v>
      </c>
      <c r="AD137" s="557">
        <v>401000</v>
      </c>
      <c r="AE137" s="677">
        <v>16510</v>
      </c>
      <c r="AF137" s="679">
        <v>13270</v>
      </c>
      <c r="AG137" s="679">
        <v>10040</v>
      </c>
      <c r="AH137" s="679">
        <v>7560</v>
      </c>
      <c r="AI137" s="679">
        <v>5930</v>
      </c>
      <c r="AJ137" s="679">
        <v>5320</v>
      </c>
      <c r="AK137" s="679">
        <v>2710</v>
      </c>
      <c r="AL137" s="688">
        <v>1080</v>
      </c>
      <c r="AM137" s="504">
        <f t="shared" si="8"/>
        <v>0</v>
      </c>
      <c r="AN137" s="519">
        <f t="shared" si="8"/>
        <v>0</v>
      </c>
      <c r="AO137" s="548">
        <v>82900</v>
      </c>
      <c r="AP137" s="196"/>
    </row>
    <row r="138" spans="19:42">
      <c r="T138" s="338"/>
      <c r="U138" s="338"/>
      <c r="V138" s="338"/>
      <c r="W138" s="338"/>
      <c r="X138" s="338"/>
      <c r="Y138" s="338"/>
      <c r="Z138" s="338"/>
      <c r="AA138" s="338"/>
      <c r="AB138" s="338"/>
      <c r="AC138" s="551">
        <v>401000</v>
      </c>
      <c r="AD138" s="558">
        <v>404000</v>
      </c>
      <c r="AE138" s="678">
        <v>16750</v>
      </c>
      <c r="AF138" s="680">
        <v>13520</v>
      </c>
      <c r="AG138" s="680">
        <v>10280</v>
      </c>
      <c r="AH138" s="680">
        <v>7680</v>
      </c>
      <c r="AI138" s="680">
        <v>6050</v>
      </c>
      <c r="AJ138" s="680">
        <v>4440</v>
      </c>
      <c r="AK138" s="680">
        <v>2830</v>
      </c>
      <c r="AL138" s="687">
        <v>1200</v>
      </c>
      <c r="AM138" s="504">
        <f t="shared" si="8"/>
        <v>0</v>
      </c>
      <c r="AN138" s="519">
        <f t="shared" si="8"/>
        <v>0</v>
      </c>
      <c r="AO138" s="553">
        <v>84500</v>
      </c>
      <c r="AP138" s="196"/>
    </row>
    <row r="139" spans="19:42">
      <c r="AB139" s="338"/>
      <c r="AC139" s="547">
        <v>404000</v>
      </c>
      <c r="AD139" s="557">
        <v>407000</v>
      </c>
      <c r="AE139" s="677">
        <v>17000</v>
      </c>
      <c r="AF139" s="679">
        <v>13760</v>
      </c>
      <c r="AG139" s="679">
        <v>10530</v>
      </c>
      <c r="AH139" s="679">
        <v>7800</v>
      </c>
      <c r="AI139" s="679">
        <v>6180</v>
      </c>
      <c r="AJ139" s="679">
        <v>4560</v>
      </c>
      <c r="AK139" s="679">
        <v>2950</v>
      </c>
      <c r="AL139" s="688">
        <v>1330</v>
      </c>
      <c r="AM139" s="504">
        <f t="shared" si="8"/>
        <v>0</v>
      </c>
      <c r="AN139" s="519">
        <f t="shared" si="8"/>
        <v>0</v>
      </c>
      <c r="AO139" s="548">
        <v>86100</v>
      </c>
      <c r="AP139" s="196"/>
    </row>
    <row r="140" spans="19:42">
      <c r="AB140" s="338"/>
      <c r="AC140" s="547">
        <v>407000</v>
      </c>
      <c r="AD140" s="557">
        <v>410000</v>
      </c>
      <c r="AE140" s="677">
        <v>17240</v>
      </c>
      <c r="AF140" s="679">
        <v>14010</v>
      </c>
      <c r="AG140" s="679">
        <v>10770</v>
      </c>
      <c r="AH140" s="679">
        <v>7920</v>
      </c>
      <c r="AI140" s="679">
        <v>6300</v>
      </c>
      <c r="AJ140" s="679">
        <v>4690</v>
      </c>
      <c r="AK140" s="679">
        <v>3070</v>
      </c>
      <c r="AL140" s="688">
        <v>1450</v>
      </c>
      <c r="AM140" s="504">
        <f t="shared" si="8"/>
        <v>0</v>
      </c>
      <c r="AN140" s="519">
        <f t="shared" si="8"/>
        <v>0</v>
      </c>
      <c r="AO140" s="548">
        <v>87700</v>
      </c>
      <c r="AP140" s="196"/>
    </row>
    <row r="141" spans="19:42">
      <c r="AB141" s="338"/>
      <c r="AC141" s="547">
        <v>410000</v>
      </c>
      <c r="AD141" s="557">
        <v>413000</v>
      </c>
      <c r="AE141" s="677">
        <v>17490</v>
      </c>
      <c r="AF141" s="679">
        <v>14250</v>
      </c>
      <c r="AG141" s="679">
        <v>11020</v>
      </c>
      <c r="AH141" s="679">
        <v>8050</v>
      </c>
      <c r="AI141" s="679">
        <v>6420</v>
      </c>
      <c r="AJ141" s="679">
        <v>4810</v>
      </c>
      <c r="AK141" s="679">
        <v>3200</v>
      </c>
      <c r="AL141" s="688">
        <v>1570</v>
      </c>
      <c r="AM141" s="504">
        <f t="shared" si="8"/>
        <v>0</v>
      </c>
      <c r="AN141" s="519">
        <f t="shared" si="8"/>
        <v>0</v>
      </c>
      <c r="AO141" s="548">
        <v>89300</v>
      </c>
      <c r="AP141" s="196"/>
    </row>
    <row r="142" spans="19:42">
      <c r="AB142" s="338"/>
      <c r="AC142" s="547">
        <v>413000</v>
      </c>
      <c r="AD142" s="557">
        <v>416000</v>
      </c>
      <c r="AE142" s="677">
        <v>17730</v>
      </c>
      <c r="AF142" s="679">
        <v>14500</v>
      </c>
      <c r="AG142" s="679">
        <v>11260</v>
      </c>
      <c r="AH142" s="679">
        <v>8170</v>
      </c>
      <c r="AI142" s="679">
        <v>6540</v>
      </c>
      <c r="AJ142" s="679">
        <v>4930</v>
      </c>
      <c r="AK142" s="679">
        <v>3320</v>
      </c>
      <c r="AL142" s="688">
        <v>1690</v>
      </c>
      <c r="AM142" s="504">
        <f t="shared" si="8"/>
        <v>0</v>
      </c>
      <c r="AN142" s="519">
        <f t="shared" si="8"/>
        <v>0</v>
      </c>
      <c r="AO142" s="548">
        <v>90800</v>
      </c>
      <c r="AP142" s="196"/>
    </row>
    <row r="143" spans="19:42">
      <c r="AB143" s="338"/>
      <c r="AC143" s="551">
        <v>416000</v>
      </c>
      <c r="AD143" s="558">
        <v>419000</v>
      </c>
      <c r="AE143" s="678">
        <v>17980</v>
      </c>
      <c r="AF143" s="680">
        <v>14740</v>
      </c>
      <c r="AG143" s="680">
        <v>11510</v>
      </c>
      <c r="AH143" s="680">
        <v>8290</v>
      </c>
      <c r="AI143" s="680">
        <v>6670</v>
      </c>
      <c r="AJ143" s="680">
        <v>5050</v>
      </c>
      <c r="AK143" s="680">
        <v>3440</v>
      </c>
      <c r="AL143" s="687">
        <v>1820</v>
      </c>
      <c r="AM143" s="504">
        <f t="shared" si="8"/>
        <v>0</v>
      </c>
      <c r="AN143" s="519">
        <f t="shared" si="8"/>
        <v>0</v>
      </c>
      <c r="AO143" s="553">
        <v>92400</v>
      </c>
      <c r="AP143" s="196"/>
    </row>
    <row r="144" spans="19:42">
      <c r="AB144" s="338"/>
      <c r="AC144" s="547">
        <v>419000</v>
      </c>
      <c r="AD144" s="557">
        <v>422000</v>
      </c>
      <c r="AE144" s="677">
        <v>18220</v>
      </c>
      <c r="AF144" s="679">
        <v>14990</v>
      </c>
      <c r="AG144" s="679">
        <v>11750</v>
      </c>
      <c r="AH144" s="679">
        <v>8530</v>
      </c>
      <c r="AI144" s="679">
        <v>6790</v>
      </c>
      <c r="AJ144" s="679">
        <v>5180</v>
      </c>
      <c r="AK144" s="679">
        <v>3560</v>
      </c>
      <c r="AL144" s="688">
        <v>1940</v>
      </c>
      <c r="AM144" s="504">
        <f t="shared" si="8"/>
        <v>0</v>
      </c>
      <c r="AN144" s="519">
        <f t="shared" si="8"/>
        <v>0</v>
      </c>
      <c r="AO144" s="548">
        <v>93900</v>
      </c>
      <c r="AP144" s="196"/>
    </row>
    <row r="145" spans="29:42">
      <c r="AC145" s="547">
        <v>422000</v>
      </c>
      <c r="AD145" s="557">
        <v>425000</v>
      </c>
      <c r="AE145" s="677">
        <v>18470</v>
      </c>
      <c r="AF145" s="679">
        <v>15230</v>
      </c>
      <c r="AG145" s="679">
        <v>12000</v>
      </c>
      <c r="AH145" s="679">
        <v>8770</v>
      </c>
      <c r="AI145" s="679">
        <v>6910</v>
      </c>
      <c r="AJ145" s="679">
        <v>5300</v>
      </c>
      <c r="AK145" s="679">
        <v>3690</v>
      </c>
      <c r="AL145" s="688">
        <v>2060</v>
      </c>
      <c r="AM145" s="504">
        <f t="shared" ref="AM145:AN164" si="9">IF(AL145-$X$19&gt;0,AL145-$X$19,0)</f>
        <v>0</v>
      </c>
      <c r="AN145" s="519">
        <f t="shared" si="9"/>
        <v>0</v>
      </c>
      <c r="AO145" s="548">
        <v>95600</v>
      </c>
      <c r="AP145" s="196"/>
    </row>
    <row r="146" spans="29:42">
      <c r="AC146" s="547">
        <v>425000</v>
      </c>
      <c r="AD146" s="557">
        <v>428000</v>
      </c>
      <c r="AE146" s="677">
        <v>18710</v>
      </c>
      <c r="AF146" s="679">
        <v>15480</v>
      </c>
      <c r="AG146" s="679">
        <v>12240</v>
      </c>
      <c r="AH146" s="679">
        <v>9020</v>
      </c>
      <c r="AI146" s="679">
        <v>7030</v>
      </c>
      <c r="AJ146" s="679">
        <v>5420</v>
      </c>
      <c r="AK146" s="679">
        <v>3810</v>
      </c>
      <c r="AL146" s="688">
        <v>2180</v>
      </c>
      <c r="AM146" s="504">
        <f t="shared" si="9"/>
        <v>0</v>
      </c>
      <c r="AN146" s="519">
        <f t="shared" si="9"/>
        <v>0</v>
      </c>
      <c r="AO146" s="548">
        <v>97100</v>
      </c>
      <c r="AP146" s="196"/>
    </row>
    <row r="147" spans="29:42">
      <c r="AC147" s="547">
        <v>428000</v>
      </c>
      <c r="AD147" s="557">
        <v>431000</v>
      </c>
      <c r="AE147" s="677">
        <v>18960</v>
      </c>
      <c r="AF147" s="679">
        <v>15720</v>
      </c>
      <c r="AG147" s="679">
        <v>12490</v>
      </c>
      <c r="AH147" s="679">
        <v>9260</v>
      </c>
      <c r="AI147" s="679">
        <v>7160</v>
      </c>
      <c r="AJ147" s="679">
        <v>5540</v>
      </c>
      <c r="AK147" s="679">
        <v>3930</v>
      </c>
      <c r="AL147" s="688">
        <v>2310</v>
      </c>
      <c r="AM147" s="504">
        <f t="shared" si="9"/>
        <v>0</v>
      </c>
      <c r="AN147" s="519">
        <f t="shared" si="9"/>
        <v>0</v>
      </c>
      <c r="AO147" s="548">
        <v>98600</v>
      </c>
      <c r="AP147" s="196"/>
    </row>
    <row r="148" spans="29:42">
      <c r="AC148" s="551">
        <v>431000</v>
      </c>
      <c r="AD148" s="558">
        <v>434000</v>
      </c>
      <c r="AE148" s="678">
        <v>19210</v>
      </c>
      <c r="AF148" s="680">
        <v>15970</v>
      </c>
      <c r="AG148" s="680">
        <v>12730</v>
      </c>
      <c r="AH148" s="680">
        <v>9510</v>
      </c>
      <c r="AI148" s="680">
        <v>7280</v>
      </c>
      <c r="AJ148" s="680">
        <v>5670</v>
      </c>
      <c r="AK148" s="680">
        <v>4050</v>
      </c>
      <c r="AL148" s="687">
        <v>2430</v>
      </c>
      <c r="AM148" s="504">
        <f t="shared" si="9"/>
        <v>0</v>
      </c>
      <c r="AN148" s="519">
        <f t="shared" si="9"/>
        <v>0</v>
      </c>
      <c r="AO148" s="553">
        <v>100300</v>
      </c>
      <c r="AP148" s="196"/>
    </row>
    <row r="149" spans="29:42" ht="14.25" thickBot="1">
      <c r="AC149" s="598">
        <v>434000</v>
      </c>
      <c r="AD149" s="599">
        <v>437000</v>
      </c>
      <c r="AE149" s="681">
        <v>19450</v>
      </c>
      <c r="AF149" s="682">
        <v>16210</v>
      </c>
      <c r="AG149" s="682">
        <v>12980</v>
      </c>
      <c r="AH149" s="682">
        <v>9750</v>
      </c>
      <c r="AI149" s="682">
        <v>7400</v>
      </c>
      <c r="AJ149" s="682">
        <v>5790</v>
      </c>
      <c r="AK149" s="682">
        <v>4180</v>
      </c>
      <c r="AL149" s="689">
        <v>2550</v>
      </c>
      <c r="AM149" s="504">
        <f t="shared" si="9"/>
        <v>0</v>
      </c>
      <c r="AN149" s="519">
        <f t="shared" si="9"/>
        <v>0</v>
      </c>
      <c r="AO149" s="601">
        <v>101800</v>
      </c>
      <c r="AP149" s="196"/>
    </row>
    <row r="150" spans="29:42">
      <c r="AC150" s="547">
        <v>437000</v>
      </c>
      <c r="AD150" s="557">
        <v>440000</v>
      </c>
      <c r="AE150" s="690">
        <v>19700</v>
      </c>
      <c r="AF150" s="691">
        <v>16460</v>
      </c>
      <c r="AG150" s="691">
        <v>13220</v>
      </c>
      <c r="AH150" s="691">
        <v>10000</v>
      </c>
      <c r="AI150" s="691">
        <v>7520</v>
      </c>
      <c r="AJ150" s="691">
        <v>5910</v>
      </c>
      <c r="AK150" s="691">
        <v>4300</v>
      </c>
      <c r="AL150" s="692">
        <v>2680</v>
      </c>
      <c r="AM150" s="504">
        <f t="shared" si="9"/>
        <v>0</v>
      </c>
      <c r="AN150" s="519">
        <f t="shared" si="9"/>
        <v>0</v>
      </c>
      <c r="AO150" s="548">
        <v>103400</v>
      </c>
      <c r="AP150" s="196"/>
    </row>
    <row r="151" spans="29:42">
      <c r="AC151" s="547">
        <v>440000</v>
      </c>
      <c r="AD151" s="557">
        <v>443000</v>
      </c>
      <c r="AE151" s="677">
        <v>20090</v>
      </c>
      <c r="AF151" s="679">
        <v>16700</v>
      </c>
      <c r="AG151" s="679">
        <v>13470</v>
      </c>
      <c r="AH151" s="679">
        <v>10240</v>
      </c>
      <c r="AI151" s="679">
        <v>7650</v>
      </c>
      <c r="AJ151" s="679">
        <v>6030</v>
      </c>
      <c r="AK151" s="679">
        <v>4420</v>
      </c>
      <c r="AL151" s="688">
        <v>2800</v>
      </c>
      <c r="AM151" s="504">
        <f t="shared" si="9"/>
        <v>0</v>
      </c>
      <c r="AN151" s="519">
        <f t="shared" si="9"/>
        <v>0</v>
      </c>
      <c r="AO151" s="548">
        <v>105000</v>
      </c>
      <c r="AP151" s="196"/>
    </row>
    <row r="152" spans="29:42">
      <c r="AC152" s="547">
        <v>443000</v>
      </c>
      <c r="AD152" s="557">
        <v>446000</v>
      </c>
      <c r="AE152" s="677">
        <v>20580</v>
      </c>
      <c r="AF152" s="679">
        <v>16950</v>
      </c>
      <c r="AG152" s="679">
        <v>13710</v>
      </c>
      <c r="AH152" s="679">
        <v>10490</v>
      </c>
      <c r="AI152" s="679">
        <v>7770</v>
      </c>
      <c r="AJ152" s="679">
        <v>6160</v>
      </c>
      <c r="AK152" s="679">
        <v>4540</v>
      </c>
      <c r="AL152" s="693">
        <v>2920</v>
      </c>
      <c r="AM152" s="504">
        <f t="shared" si="9"/>
        <v>0</v>
      </c>
      <c r="AN152" s="519">
        <f t="shared" si="9"/>
        <v>0</v>
      </c>
      <c r="AO152" s="548">
        <v>106600</v>
      </c>
      <c r="AP152" s="196"/>
    </row>
    <row r="153" spans="29:42">
      <c r="AC153" s="551">
        <v>446000</v>
      </c>
      <c r="AD153" s="558">
        <v>449000</v>
      </c>
      <c r="AE153" s="678">
        <v>21070</v>
      </c>
      <c r="AF153" s="680">
        <v>17190</v>
      </c>
      <c r="AG153" s="680">
        <v>13960</v>
      </c>
      <c r="AH153" s="680">
        <v>10730</v>
      </c>
      <c r="AI153" s="680">
        <v>7890</v>
      </c>
      <c r="AJ153" s="680">
        <v>6280</v>
      </c>
      <c r="AK153" s="680">
        <v>4670</v>
      </c>
      <c r="AL153" s="687">
        <v>3040</v>
      </c>
      <c r="AM153" s="504">
        <f t="shared" si="9"/>
        <v>0</v>
      </c>
      <c r="AN153" s="519">
        <f t="shared" si="9"/>
        <v>0</v>
      </c>
      <c r="AO153" s="553">
        <v>108100</v>
      </c>
      <c r="AP153" s="196"/>
    </row>
    <row r="154" spans="29:42">
      <c r="AC154" s="547">
        <v>449000</v>
      </c>
      <c r="AD154" s="557">
        <v>452000</v>
      </c>
      <c r="AE154" s="677">
        <v>21560</v>
      </c>
      <c r="AF154" s="679">
        <v>17440</v>
      </c>
      <c r="AG154" s="679">
        <v>14200</v>
      </c>
      <c r="AH154" s="679">
        <v>10980</v>
      </c>
      <c r="AI154" s="679">
        <v>8010</v>
      </c>
      <c r="AJ154" s="679">
        <v>6400</v>
      </c>
      <c r="AK154" s="679">
        <v>4790</v>
      </c>
      <c r="AL154" s="688">
        <v>3170</v>
      </c>
      <c r="AM154" s="504">
        <f t="shared" si="9"/>
        <v>0</v>
      </c>
      <c r="AN154" s="519">
        <f t="shared" si="9"/>
        <v>0</v>
      </c>
      <c r="AO154" s="548">
        <v>109700</v>
      </c>
      <c r="AP154" s="196"/>
    </row>
    <row r="155" spans="29:42">
      <c r="AC155" s="547">
        <v>452000</v>
      </c>
      <c r="AD155" s="557">
        <v>455000</v>
      </c>
      <c r="AE155" s="677">
        <v>22050</v>
      </c>
      <c r="AF155" s="679">
        <v>17680</v>
      </c>
      <c r="AG155" s="679">
        <v>14450</v>
      </c>
      <c r="AH155" s="679">
        <v>11220</v>
      </c>
      <c r="AI155" s="679">
        <v>8140</v>
      </c>
      <c r="AJ155" s="679">
        <v>6520</v>
      </c>
      <c r="AK155" s="679">
        <v>4910</v>
      </c>
      <c r="AL155" s="688">
        <v>3290</v>
      </c>
      <c r="AM155" s="504">
        <f t="shared" si="9"/>
        <v>0</v>
      </c>
      <c r="AN155" s="519">
        <f t="shared" si="9"/>
        <v>0</v>
      </c>
      <c r="AO155" s="548">
        <v>111300</v>
      </c>
      <c r="AP155" s="196"/>
    </row>
    <row r="156" spans="29:42">
      <c r="AC156" s="547">
        <v>455000</v>
      </c>
      <c r="AD156" s="557">
        <v>458000</v>
      </c>
      <c r="AE156" s="677">
        <v>22540</v>
      </c>
      <c r="AF156" s="679">
        <v>17930</v>
      </c>
      <c r="AG156" s="679">
        <v>14690</v>
      </c>
      <c r="AH156" s="679">
        <v>11470</v>
      </c>
      <c r="AI156" s="679">
        <v>8260</v>
      </c>
      <c r="AJ156" s="679">
        <v>6650</v>
      </c>
      <c r="AK156" s="679">
        <v>5030</v>
      </c>
      <c r="AL156" s="688">
        <v>3410</v>
      </c>
      <c r="AM156" s="504">
        <f t="shared" si="9"/>
        <v>0</v>
      </c>
      <c r="AN156" s="519">
        <f t="shared" si="9"/>
        <v>0</v>
      </c>
      <c r="AO156" s="548">
        <v>112800</v>
      </c>
      <c r="AP156" s="196"/>
    </row>
    <row r="157" spans="29:42">
      <c r="AC157" s="547">
        <v>458000</v>
      </c>
      <c r="AD157" s="557">
        <v>461000</v>
      </c>
      <c r="AE157" s="677">
        <v>23030</v>
      </c>
      <c r="AF157" s="679">
        <v>18170</v>
      </c>
      <c r="AG157" s="679">
        <v>14940</v>
      </c>
      <c r="AH157" s="679">
        <v>11710</v>
      </c>
      <c r="AI157" s="679">
        <v>8470</v>
      </c>
      <c r="AJ157" s="679">
        <v>6770</v>
      </c>
      <c r="AK157" s="679">
        <v>5160</v>
      </c>
      <c r="AL157" s="688">
        <v>3530</v>
      </c>
      <c r="AM157" s="504">
        <f t="shared" si="9"/>
        <v>0</v>
      </c>
      <c r="AN157" s="519">
        <f t="shared" si="9"/>
        <v>0</v>
      </c>
      <c r="AO157" s="548">
        <v>114500</v>
      </c>
      <c r="AP157" s="196"/>
    </row>
    <row r="158" spans="29:42">
      <c r="AC158" s="551">
        <v>461000</v>
      </c>
      <c r="AD158" s="558">
        <v>464000</v>
      </c>
      <c r="AE158" s="678">
        <v>23520</v>
      </c>
      <c r="AF158" s="680">
        <v>18420</v>
      </c>
      <c r="AG158" s="680">
        <v>15180</v>
      </c>
      <c r="AH158" s="680">
        <v>11960</v>
      </c>
      <c r="AI158" s="680">
        <v>8720</v>
      </c>
      <c r="AJ158" s="680">
        <v>6890</v>
      </c>
      <c r="AK158" s="680">
        <v>5280</v>
      </c>
      <c r="AL158" s="687">
        <v>3660</v>
      </c>
      <c r="AM158" s="504">
        <f t="shared" si="9"/>
        <v>0</v>
      </c>
      <c r="AN158" s="519">
        <f t="shared" si="9"/>
        <v>0</v>
      </c>
      <c r="AO158" s="553">
        <v>116000</v>
      </c>
      <c r="AP158" s="196"/>
    </row>
    <row r="159" spans="29:42">
      <c r="AC159" s="547">
        <v>464000</v>
      </c>
      <c r="AD159" s="557">
        <v>467000</v>
      </c>
      <c r="AE159" s="677">
        <v>24010</v>
      </c>
      <c r="AF159" s="679">
        <v>18660</v>
      </c>
      <c r="AG159" s="679">
        <v>15430</v>
      </c>
      <c r="AH159" s="679">
        <v>12200</v>
      </c>
      <c r="AI159" s="679">
        <v>8960</v>
      </c>
      <c r="AJ159" s="679">
        <v>7010</v>
      </c>
      <c r="AK159" s="679">
        <v>5400</v>
      </c>
      <c r="AL159" s="688">
        <v>3780</v>
      </c>
      <c r="AM159" s="504">
        <f t="shared" si="9"/>
        <v>0</v>
      </c>
      <c r="AN159" s="519">
        <f t="shared" si="9"/>
        <v>0</v>
      </c>
      <c r="AO159" s="548">
        <v>117500</v>
      </c>
      <c r="AP159" s="196"/>
    </row>
    <row r="160" spans="29:42">
      <c r="AC160" s="547">
        <v>467000</v>
      </c>
      <c r="AD160" s="557">
        <v>470000</v>
      </c>
      <c r="AE160" s="677">
        <v>24500</v>
      </c>
      <c r="AF160" s="679">
        <v>18910</v>
      </c>
      <c r="AG160" s="679">
        <v>15670</v>
      </c>
      <c r="AH160" s="679">
        <v>12450</v>
      </c>
      <c r="AI160" s="679">
        <v>9210</v>
      </c>
      <c r="AJ160" s="679">
        <v>7140</v>
      </c>
      <c r="AK160" s="679">
        <v>5520</v>
      </c>
      <c r="AL160" s="688">
        <v>3900</v>
      </c>
      <c r="AM160" s="504">
        <f t="shared" si="9"/>
        <v>0</v>
      </c>
      <c r="AN160" s="519">
        <f t="shared" si="9"/>
        <v>0</v>
      </c>
      <c r="AO160" s="548">
        <v>119200</v>
      </c>
      <c r="AP160" s="196"/>
    </row>
    <row r="161" spans="29:42">
      <c r="AC161" s="547">
        <v>470000</v>
      </c>
      <c r="AD161" s="557">
        <v>473000</v>
      </c>
      <c r="AE161" s="677">
        <v>24990</v>
      </c>
      <c r="AF161" s="679">
        <v>19150</v>
      </c>
      <c r="AG161" s="679">
        <v>15920</v>
      </c>
      <c r="AH161" s="679">
        <v>12690</v>
      </c>
      <c r="AI161" s="679">
        <v>9450</v>
      </c>
      <c r="AJ161" s="679">
        <v>7260</v>
      </c>
      <c r="AK161" s="679">
        <v>5650</v>
      </c>
      <c r="AL161" s="688">
        <v>4020</v>
      </c>
      <c r="AM161" s="504">
        <f t="shared" si="9"/>
        <v>0</v>
      </c>
      <c r="AN161" s="519">
        <f t="shared" si="9"/>
        <v>0</v>
      </c>
      <c r="AO161" s="548">
        <v>120700</v>
      </c>
      <c r="AP161" s="196"/>
    </row>
    <row r="162" spans="29:42">
      <c r="AC162" s="547">
        <v>473000</v>
      </c>
      <c r="AD162" s="557">
        <v>476000</v>
      </c>
      <c r="AE162" s="677">
        <v>25480</v>
      </c>
      <c r="AF162" s="679">
        <v>19400</v>
      </c>
      <c r="AG162" s="679">
        <v>16160</v>
      </c>
      <c r="AH162" s="679">
        <v>12940</v>
      </c>
      <c r="AI162" s="679">
        <v>9700</v>
      </c>
      <c r="AJ162" s="679">
        <v>7380</v>
      </c>
      <c r="AK162" s="679">
        <v>5770</v>
      </c>
      <c r="AL162" s="688">
        <v>4150</v>
      </c>
      <c r="AM162" s="504">
        <f t="shared" si="9"/>
        <v>0</v>
      </c>
      <c r="AN162" s="519">
        <f t="shared" si="9"/>
        <v>0</v>
      </c>
      <c r="AO162" s="548">
        <v>122300</v>
      </c>
      <c r="AP162" s="196"/>
    </row>
    <row r="163" spans="29:42">
      <c r="AC163" s="551">
        <v>476000</v>
      </c>
      <c r="AD163" s="558">
        <v>479000</v>
      </c>
      <c r="AE163" s="678">
        <v>25970</v>
      </c>
      <c r="AF163" s="680">
        <v>19640</v>
      </c>
      <c r="AG163" s="680">
        <v>16410</v>
      </c>
      <c r="AH163" s="680">
        <v>13180</v>
      </c>
      <c r="AI163" s="680">
        <v>9940</v>
      </c>
      <c r="AJ163" s="680">
        <v>7500</v>
      </c>
      <c r="AK163" s="680">
        <v>5890</v>
      </c>
      <c r="AL163" s="687">
        <v>4270</v>
      </c>
      <c r="AM163" s="504">
        <f t="shared" si="9"/>
        <v>0</v>
      </c>
      <c r="AN163" s="519">
        <f t="shared" si="9"/>
        <v>0</v>
      </c>
      <c r="AO163" s="553">
        <v>123800</v>
      </c>
      <c r="AP163" s="196"/>
    </row>
    <row r="164" spans="29:42">
      <c r="AC164" s="547">
        <v>479000</v>
      </c>
      <c r="AD164" s="557">
        <v>482000</v>
      </c>
      <c r="AE164" s="677">
        <v>26460</v>
      </c>
      <c r="AF164" s="679">
        <v>20000</v>
      </c>
      <c r="AG164" s="679">
        <v>16650</v>
      </c>
      <c r="AH164" s="679">
        <v>13430</v>
      </c>
      <c r="AI164" s="679">
        <v>10190</v>
      </c>
      <c r="AJ164" s="679">
        <v>7630</v>
      </c>
      <c r="AK164" s="679">
        <v>6010</v>
      </c>
      <c r="AL164" s="688">
        <v>4390</v>
      </c>
      <c r="AM164" s="504">
        <f t="shared" si="9"/>
        <v>0</v>
      </c>
      <c r="AN164" s="519">
        <f t="shared" si="9"/>
        <v>0</v>
      </c>
      <c r="AO164" s="548">
        <v>125400</v>
      </c>
      <c r="AP164" s="196"/>
    </row>
    <row r="165" spans="29:42">
      <c r="AC165" s="547">
        <v>482000</v>
      </c>
      <c r="AD165" s="557">
        <v>485000</v>
      </c>
      <c r="AE165" s="677">
        <v>26950</v>
      </c>
      <c r="AF165" s="679">
        <v>20490</v>
      </c>
      <c r="AG165" s="679">
        <v>16900</v>
      </c>
      <c r="AH165" s="679">
        <v>13670</v>
      </c>
      <c r="AI165" s="679">
        <v>10430</v>
      </c>
      <c r="AJ165" s="679">
        <v>7750</v>
      </c>
      <c r="AK165" s="679">
        <v>6140</v>
      </c>
      <c r="AL165" s="688">
        <v>4510</v>
      </c>
      <c r="AM165" s="504">
        <f t="shared" ref="AM165:AN184" si="10">IF(AL165-$X$19&gt;0,AL165-$X$19,0)</f>
        <v>0</v>
      </c>
      <c r="AN165" s="519">
        <f t="shared" si="10"/>
        <v>0</v>
      </c>
      <c r="AO165" s="548">
        <v>127000</v>
      </c>
      <c r="AP165" s="196"/>
    </row>
    <row r="166" spans="29:42">
      <c r="AC166" s="547">
        <v>485000</v>
      </c>
      <c r="AD166" s="557">
        <v>488000</v>
      </c>
      <c r="AE166" s="677">
        <v>27440</v>
      </c>
      <c r="AF166" s="679">
        <v>20980</v>
      </c>
      <c r="AG166" s="679">
        <v>17140</v>
      </c>
      <c r="AH166" s="679">
        <v>13920</v>
      </c>
      <c r="AI166" s="679">
        <v>10680</v>
      </c>
      <c r="AJ166" s="679">
        <v>7870</v>
      </c>
      <c r="AK166" s="679">
        <v>6260</v>
      </c>
      <c r="AL166" s="688">
        <v>4640</v>
      </c>
      <c r="AM166" s="504">
        <f t="shared" si="10"/>
        <v>0</v>
      </c>
      <c r="AN166" s="519">
        <f t="shared" si="10"/>
        <v>0</v>
      </c>
      <c r="AO166" s="548">
        <v>128500</v>
      </c>
      <c r="AP166" s="196"/>
    </row>
    <row r="167" spans="29:42">
      <c r="AC167" s="547">
        <v>488000</v>
      </c>
      <c r="AD167" s="557">
        <v>491000</v>
      </c>
      <c r="AE167" s="677">
        <v>27930</v>
      </c>
      <c r="AF167" s="679">
        <v>21470</v>
      </c>
      <c r="AG167" s="679">
        <v>17390</v>
      </c>
      <c r="AH167" s="679">
        <v>14160</v>
      </c>
      <c r="AI167" s="679">
        <v>10920</v>
      </c>
      <c r="AJ167" s="679">
        <v>7990</v>
      </c>
      <c r="AK167" s="679">
        <v>6380</v>
      </c>
      <c r="AL167" s="688">
        <v>4760</v>
      </c>
      <c r="AM167" s="504">
        <f t="shared" si="10"/>
        <v>0</v>
      </c>
      <c r="AN167" s="519">
        <f t="shared" si="10"/>
        <v>0</v>
      </c>
      <c r="AO167" s="548">
        <v>130200</v>
      </c>
      <c r="AP167" s="196"/>
    </row>
    <row r="168" spans="29:42">
      <c r="AC168" s="551">
        <v>491000</v>
      </c>
      <c r="AD168" s="558">
        <v>494000</v>
      </c>
      <c r="AE168" s="678">
        <v>28420</v>
      </c>
      <c r="AF168" s="680">
        <v>21960</v>
      </c>
      <c r="AG168" s="680">
        <v>17630</v>
      </c>
      <c r="AH168" s="680">
        <v>14410</v>
      </c>
      <c r="AI168" s="680">
        <v>11170</v>
      </c>
      <c r="AJ168" s="680">
        <v>8120</v>
      </c>
      <c r="AK168" s="680">
        <v>6500</v>
      </c>
      <c r="AL168" s="687">
        <v>4880</v>
      </c>
      <c r="AM168" s="504">
        <f t="shared" si="10"/>
        <v>0</v>
      </c>
      <c r="AN168" s="519">
        <f t="shared" si="10"/>
        <v>0</v>
      </c>
      <c r="AO168" s="553">
        <v>131700</v>
      </c>
      <c r="AP168" s="196"/>
    </row>
    <row r="169" spans="29:42">
      <c r="AC169" s="547">
        <v>494000</v>
      </c>
      <c r="AD169" s="557">
        <v>497000</v>
      </c>
      <c r="AE169" s="677">
        <v>28910</v>
      </c>
      <c r="AF169" s="679">
        <v>22450</v>
      </c>
      <c r="AG169" s="679">
        <v>17880</v>
      </c>
      <c r="AH169" s="679">
        <v>14650</v>
      </c>
      <c r="AI169" s="679">
        <v>11410</v>
      </c>
      <c r="AJ169" s="679">
        <v>8240</v>
      </c>
      <c r="AK169" s="679">
        <v>6630</v>
      </c>
      <c r="AL169" s="688">
        <v>5000</v>
      </c>
      <c r="AM169" s="504">
        <f t="shared" si="10"/>
        <v>0</v>
      </c>
      <c r="AN169" s="519">
        <f t="shared" si="10"/>
        <v>0</v>
      </c>
      <c r="AO169" s="548">
        <v>133300</v>
      </c>
      <c r="AP169" s="196"/>
    </row>
    <row r="170" spans="29:42">
      <c r="AC170" s="547">
        <v>497000</v>
      </c>
      <c r="AD170" s="557">
        <v>500000</v>
      </c>
      <c r="AE170" s="677">
        <v>29400</v>
      </c>
      <c r="AF170" s="679">
        <v>22940</v>
      </c>
      <c r="AG170" s="679">
        <v>18120</v>
      </c>
      <c r="AH170" s="679">
        <v>14900</v>
      </c>
      <c r="AI170" s="679">
        <v>11660</v>
      </c>
      <c r="AJ170" s="679">
        <v>8420</v>
      </c>
      <c r="AK170" s="679">
        <v>6750</v>
      </c>
      <c r="AL170" s="688">
        <v>5130</v>
      </c>
      <c r="AM170" s="504">
        <f t="shared" si="10"/>
        <v>0</v>
      </c>
      <c r="AN170" s="519">
        <f t="shared" si="10"/>
        <v>0</v>
      </c>
      <c r="AO170" s="548">
        <v>134900</v>
      </c>
      <c r="AP170" s="196"/>
    </row>
    <row r="171" spans="29:42">
      <c r="AC171" s="547">
        <v>500000</v>
      </c>
      <c r="AD171" s="557">
        <v>503000</v>
      </c>
      <c r="AE171" s="677">
        <v>29890</v>
      </c>
      <c r="AF171" s="679">
        <v>23430</v>
      </c>
      <c r="AG171" s="679">
        <v>18370</v>
      </c>
      <c r="AH171" s="679">
        <v>15140</v>
      </c>
      <c r="AI171" s="679">
        <v>11900</v>
      </c>
      <c r="AJ171" s="679">
        <v>8670</v>
      </c>
      <c r="AK171" s="679">
        <v>6870</v>
      </c>
      <c r="AL171" s="688">
        <v>5250</v>
      </c>
      <c r="AM171" s="504">
        <f t="shared" si="10"/>
        <v>0</v>
      </c>
      <c r="AN171" s="519">
        <f t="shared" si="10"/>
        <v>0</v>
      </c>
      <c r="AO171" s="548">
        <v>136400</v>
      </c>
      <c r="AP171" s="196"/>
    </row>
    <row r="172" spans="29:42">
      <c r="AC172" s="547">
        <v>503000</v>
      </c>
      <c r="AD172" s="557">
        <v>506000</v>
      </c>
      <c r="AE172" s="677">
        <v>30380</v>
      </c>
      <c r="AF172" s="679">
        <v>23920</v>
      </c>
      <c r="AG172" s="679">
        <v>18610</v>
      </c>
      <c r="AH172" s="679">
        <v>15390</v>
      </c>
      <c r="AI172" s="679">
        <v>12150</v>
      </c>
      <c r="AJ172" s="679">
        <v>8910</v>
      </c>
      <c r="AK172" s="679">
        <v>6990</v>
      </c>
      <c r="AL172" s="688">
        <v>5370</v>
      </c>
      <c r="AM172" s="504">
        <f t="shared" si="10"/>
        <v>0</v>
      </c>
      <c r="AN172" s="519">
        <f t="shared" si="10"/>
        <v>0</v>
      </c>
      <c r="AO172" s="548">
        <v>138100</v>
      </c>
      <c r="AP172" s="196"/>
    </row>
    <row r="173" spans="29:42">
      <c r="AC173" s="551">
        <v>506000</v>
      </c>
      <c r="AD173" s="558">
        <v>509000</v>
      </c>
      <c r="AE173" s="678">
        <v>30880</v>
      </c>
      <c r="AF173" s="680">
        <v>24410</v>
      </c>
      <c r="AG173" s="680">
        <v>18860</v>
      </c>
      <c r="AH173" s="680">
        <v>15630</v>
      </c>
      <c r="AI173" s="680">
        <v>12390</v>
      </c>
      <c r="AJ173" s="680">
        <v>9160</v>
      </c>
      <c r="AK173" s="680">
        <v>7120</v>
      </c>
      <c r="AL173" s="687">
        <v>5490</v>
      </c>
      <c r="AM173" s="504">
        <f t="shared" si="10"/>
        <v>0</v>
      </c>
      <c r="AN173" s="519">
        <f t="shared" si="10"/>
        <v>0</v>
      </c>
      <c r="AO173" s="553">
        <v>139900</v>
      </c>
      <c r="AP173" s="196"/>
    </row>
    <row r="174" spans="29:42">
      <c r="AC174" s="547">
        <v>509000</v>
      </c>
      <c r="AD174" s="557">
        <v>512000</v>
      </c>
      <c r="AE174" s="677">
        <v>31370</v>
      </c>
      <c r="AF174" s="679">
        <v>24900</v>
      </c>
      <c r="AG174" s="679">
        <v>19100</v>
      </c>
      <c r="AH174" s="679">
        <v>15880</v>
      </c>
      <c r="AI174" s="679">
        <v>12640</v>
      </c>
      <c r="AJ174" s="679">
        <v>9400</v>
      </c>
      <c r="AK174" s="679">
        <v>7240</v>
      </c>
      <c r="AL174" s="688">
        <v>5620</v>
      </c>
      <c r="AM174" s="504">
        <f t="shared" si="10"/>
        <v>0</v>
      </c>
      <c r="AN174" s="519">
        <f t="shared" si="10"/>
        <v>0</v>
      </c>
      <c r="AO174" s="548">
        <v>141500</v>
      </c>
      <c r="AP174" s="196"/>
    </row>
    <row r="175" spans="29:42">
      <c r="AC175" s="547">
        <v>512000</v>
      </c>
      <c r="AD175" s="557">
        <v>515000</v>
      </c>
      <c r="AE175" s="677">
        <v>31860</v>
      </c>
      <c r="AF175" s="679">
        <v>25390</v>
      </c>
      <c r="AG175" s="679">
        <v>19350</v>
      </c>
      <c r="AH175" s="679">
        <v>16120</v>
      </c>
      <c r="AI175" s="679">
        <v>12890</v>
      </c>
      <c r="AJ175" s="679">
        <v>9650</v>
      </c>
      <c r="AK175" s="679">
        <v>7360</v>
      </c>
      <c r="AL175" s="688">
        <v>5740</v>
      </c>
      <c r="AM175" s="504">
        <f t="shared" si="10"/>
        <v>0</v>
      </c>
      <c r="AN175" s="519">
        <f t="shared" si="10"/>
        <v>0</v>
      </c>
      <c r="AO175" s="548">
        <v>143200</v>
      </c>
      <c r="AP175" s="196"/>
    </row>
    <row r="176" spans="29:42">
      <c r="AC176" s="547">
        <v>515000</v>
      </c>
      <c r="AD176" s="557">
        <v>518000</v>
      </c>
      <c r="AE176" s="677">
        <v>32350</v>
      </c>
      <c r="AF176" s="679">
        <v>25880</v>
      </c>
      <c r="AG176" s="679">
        <v>19590</v>
      </c>
      <c r="AH176" s="679">
        <v>16370</v>
      </c>
      <c r="AI176" s="679">
        <v>13130</v>
      </c>
      <c r="AJ176" s="679">
        <v>9890</v>
      </c>
      <c r="AK176" s="679">
        <v>7480</v>
      </c>
      <c r="AL176" s="688">
        <v>5860</v>
      </c>
      <c r="AM176" s="504">
        <f t="shared" si="10"/>
        <v>0</v>
      </c>
      <c r="AN176" s="519">
        <f t="shared" si="10"/>
        <v>0</v>
      </c>
      <c r="AO176" s="548">
        <v>145000</v>
      </c>
      <c r="AP176" s="196"/>
    </row>
    <row r="177" spans="29:42">
      <c r="AC177" s="547">
        <v>518000</v>
      </c>
      <c r="AD177" s="557">
        <v>521000</v>
      </c>
      <c r="AE177" s="677">
        <v>32840</v>
      </c>
      <c r="AF177" s="679">
        <v>26370</v>
      </c>
      <c r="AG177" s="679">
        <v>19900</v>
      </c>
      <c r="AH177" s="679">
        <v>16610</v>
      </c>
      <c r="AI177" s="679">
        <v>13380</v>
      </c>
      <c r="AJ177" s="679">
        <v>10140</v>
      </c>
      <c r="AK177" s="679">
        <v>7610</v>
      </c>
      <c r="AL177" s="688">
        <v>5980</v>
      </c>
      <c r="AM177" s="504">
        <f t="shared" si="10"/>
        <v>0</v>
      </c>
      <c r="AN177" s="519">
        <f t="shared" si="10"/>
        <v>0</v>
      </c>
      <c r="AO177" s="548">
        <v>146600</v>
      </c>
      <c r="AP177" s="196"/>
    </row>
    <row r="178" spans="29:42">
      <c r="AC178" s="551">
        <v>521000</v>
      </c>
      <c r="AD178" s="558">
        <v>524000</v>
      </c>
      <c r="AE178" s="678">
        <v>33330</v>
      </c>
      <c r="AF178" s="680">
        <v>26800</v>
      </c>
      <c r="AG178" s="680">
        <v>20390</v>
      </c>
      <c r="AH178" s="680">
        <v>16860</v>
      </c>
      <c r="AI178" s="680">
        <v>13620</v>
      </c>
      <c r="AJ178" s="680">
        <v>10380</v>
      </c>
      <c r="AK178" s="680">
        <v>7730</v>
      </c>
      <c r="AL178" s="687">
        <v>6110</v>
      </c>
      <c r="AM178" s="504">
        <f t="shared" si="10"/>
        <v>0</v>
      </c>
      <c r="AN178" s="519">
        <f t="shared" si="10"/>
        <v>0</v>
      </c>
      <c r="AO178" s="553">
        <v>148400</v>
      </c>
      <c r="AP178" s="196"/>
    </row>
    <row r="179" spans="29:42">
      <c r="AC179" s="547">
        <v>524000</v>
      </c>
      <c r="AD179" s="557">
        <v>527000</v>
      </c>
      <c r="AE179" s="677">
        <v>33820</v>
      </c>
      <c r="AF179" s="679">
        <v>27350</v>
      </c>
      <c r="AG179" s="679">
        <v>20880</v>
      </c>
      <c r="AH179" s="679">
        <v>17100</v>
      </c>
      <c r="AI179" s="679">
        <v>13870</v>
      </c>
      <c r="AJ179" s="679">
        <v>10630</v>
      </c>
      <c r="AK179" s="679">
        <v>7850</v>
      </c>
      <c r="AL179" s="688">
        <v>6230</v>
      </c>
      <c r="AM179" s="504">
        <f t="shared" si="10"/>
        <v>0</v>
      </c>
      <c r="AN179" s="519">
        <f t="shared" si="10"/>
        <v>0</v>
      </c>
      <c r="AO179" s="548">
        <v>150100</v>
      </c>
      <c r="AP179" s="196"/>
    </row>
    <row r="180" spans="29:42">
      <c r="AC180" s="547">
        <v>527000</v>
      </c>
      <c r="AD180" s="557">
        <v>530000</v>
      </c>
      <c r="AE180" s="677">
        <v>34310</v>
      </c>
      <c r="AF180" s="679">
        <v>27840</v>
      </c>
      <c r="AG180" s="679">
        <v>21370</v>
      </c>
      <c r="AH180" s="679">
        <v>17350</v>
      </c>
      <c r="AI180" s="679">
        <v>14110</v>
      </c>
      <c r="AJ180" s="679">
        <v>10870</v>
      </c>
      <c r="AK180" s="679">
        <v>7970</v>
      </c>
      <c r="AL180" s="688">
        <v>6350</v>
      </c>
      <c r="AM180" s="504">
        <f t="shared" si="10"/>
        <v>0</v>
      </c>
      <c r="AN180" s="519">
        <f t="shared" si="10"/>
        <v>0</v>
      </c>
      <c r="AO180" s="548">
        <v>151700</v>
      </c>
      <c r="AP180" s="196"/>
    </row>
    <row r="181" spans="29:42">
      <c r="AC181" s="547">
        <v>530000</v>
      </c>
      <c r="AD181" s="557">
        <v>533000</v>
      </c>
      <c r="AE181" s="677">
        <v>34800</v>
      </c>
      <c r="AF181" s="679">
        <v>28330</v>
      </c>
      <c r="AG181" s="679">
        <v>21860</v>
      </c>
      <c r="AH181" s="679">
        <v>17590</v>
      </c>
      <c r="AI181" s="679">
        <v>14360</v>
      </c>
      <c r="AJ181" s="679">
        <v>11120</v>
      </c>
      <c r="AK181" s="679">
        <v>8100</v>
      </c>
      <c r="AL181" s="688">
        <v>6470</v>
      </c>
      <c r="AM181" s="504">
        <f t="shared" si="10"/>
        <v>0</v>
      </c>
      <c r="AN181" s="519">
        <f t="shared" si="10"/>
        <v>0</v>
      </c>
      <c r="AO181" s="548">
        <v>153300</v>
      </c>
      <c r="AP181" s="196"/>
    </row>
    <row r="182" spans="29:42">
      <c r="AC182" s="547">
        <v>533000</v>
      </c>
      <c r="AD182" s="557">
        <v>536000</v>
      </c>
      <c r="AE182" s="677">
        <v>35290</v>
      </c>
      <c r="AF182" s="679">
        <v>28820</v>
      </c>
      <c r="AG182" s="679">
        <v>22350</v>
      </c>
      <c r="AH182" s="679">
        <v>17840</v>
      </c>
      <c r="AI182" s="679">
        <v>14600</v>
      </c>
      <c r="AJ182" s="679">
        <v>11360</v>
      </c>
      <c r="AK182" s="679">
        <v>8220</v>
      </c>
      <c r="AL182" s="688">
        <v>6600</v>
      </c>
      <c r="AM182" s="504">
        <f t="shared" si="10"/>
        <v>0</v>
      </c>
      <c r="AN182" s="519">
        <f t="shared" si="10"/>
        <v>0</v>
      </c>
      <c r="AO182" s="548">
        <v>154900</v>
      </c>
      <c r="AP182" s="196"/>
    </row>
    <row r="183" spans="29:42">
      <c r="AC183" s="551">
        <v>536000</v>
      </c>
      <c r="AD183" s="558">
        <v>539000</v>
      </c>
      <c r="AE183" s="678">
        <v>35780</v>
      </c>
      <c r="AF183" s="680">
        <v>29310</v>
      </c>
      <c r="AG183" s="680">
        <v>22840</v>
      </c>
      <c r="AH183" s="680">
        <v>18080</v>
      </c>
      <c r="AI183" s="680">
        <v>14850</v>
      </c>
      <c r="AJ183" s="680">
        <v>11610</v>
      </c>
      <c r="AK183" s="680">
        <v>8380</v>
      </c>
      <c r="AL183" s="687">
        <v>6720</v>
      </c>
      <c r="AM183" s="504">
        <f t="shared" si="10"/>
        <v>0</v>
      </c>
      <c r="AN183" s="519">
        <f t="shared" si="10"/>
        <v>0</v>
      </c>
      <c r="AO183" s="553">
        <v>156400</v>
      </c>
      <c r="AP183" s="196"/>
    </row>
    <row r="184" spans="29:42">
      <c r="AC184" s="547">
        <v>539000</v>
      </c>
      <c r="AD184" s="557">
        <v>542000</v>
      </c>
      <c r="AE184" s="677">
        <v>36270</v>
      </c>
      <c r="AF184" s="679">
        <v>29800</v>
      </c>
      <c r="AG184" s="679">
        <v>23330</v>
      </c>
      <c r="AH184" s="679">
        <v>18330</v>
      </c>
      <c r="AI184" s="679">
        <v>15090</v>
      </c>
      <c r="AJ184" s="679">
        <v>11850</v>
      </c>
      <c r="AK184" s="679">
        <v>8630</v>
      </c>
      <c r="AL184" s="688">
        <v>6840</v>
      </c>
      <c r="AM184" s="504">
        <f t="shared" si="10"/>
        <v>0</v>
      </c>
      <c r="AN184" s="519">
        <f t="shared" si="10"/>
        <v>0</v>
      </c>
      <c r="AO184" s="548">
        <v>158100</v>
      </c>
      <c r="AP184" s="196"/>
    </row>
    <row r="185" spans="29:42">
      <c r="AC185" s="547">
        <v>542000</v>
      </c>
      <c r="AD185" s="557">
        <v>545000</v>
      </c>
      <c r="AE185" s="677">
        <v>36760</v>
      </c>
      <c r="AF185" s="679">
        <v>30290</v>
      </c>
      <c r="AG185" s="679">
        <v>23820</v>
      </c>
      <c r="AH185" s="679">
        <v>18570</v>
      </c>
      <c r="AI185" s="679">
        <v>15340</v>
      </c>
      <c r="AJ185" s="679">
        <v>12100</v>
      </c>
      <c r="AK185" s="679">
        <v>8870</v>
      </c>
      <c r="AL185" s="688">
        <v>6960</v>
      </c>
      <c r="AM185" s="504">
        <f t="shared" ref="AM185:AN204" si="11">IF(AL185-$X$19&gt;0,AL185-$X$19,0)</f>
        <v>0</v>
      </c>
      <c r="AN185" s="519">
        <f t="shared" si="11"/>
        <v>0</v>
      </c>
      <c r="AO185" s="548">
        <v>159600</v>
      </c>
      <c r="AP185" s="196"/>
    </row>
    <row r="186" spans="29:42">
      <c r="AC186" s="547">
        <v>545000</v>
      </c>
      <c r="AD186" s="557">
        <v>548000</v>
      </c>
      <c r="AE186" s="677">
        <v>37250</v>
      </c>
      <c r="AF186" s="679">
        <v>30780</v>
      </c>
      <c r="AG186" s="679">
        <v>24310</v>
      </c>
      <c r="AH186" s="679">
        <v>18820</v>
      </c>
      <c r="AI186" s="679">
        <v>15580</v>
      </c>
      <c r="AJ186" s="679">
        <v>12340</v>
      </c>
      <c r="AK186" s="679">
        <v>9120</v>
      </c>
      <c r="AL186" s="688">
        <v>7090</v>
      </c>
      <c r="AM186" s="504">
        <f t="shared" si="11"/>
        <v>0</v>
      </c>
      <c r="AN186" s="519">
        <f t="shared" si="11"/>
        <v>0</v>
      </c>
      <c r="AO186" s="548">
        <v>161200</v>
      </c>
      <c r="AP186" s="196"/>
    </row>
    <row r="187" spans="29:42">
      <c r="AC187" s="547">
        <v>548000</v>
      </c>
      <c r="AD187" s="557">
        <v>551000</v>
      </c>
      <c r="AE187" s="677">
        <v>37740</v>
      </c>
      <c r="AF187" s="679">
        <v>31270</v>
      </c>
      <c r="AG187" s="679">
        <v>24800</v>
      </c>
      <c r="AH187" s="679">
        <v>19060</v>
      </c>
      <c r="AI187" s="679">
        <v>15830</v>
      </c>
      <c r="AJ187" s="679">
        <v>12590</v>
      </c>
      <c r="AK187" s="679">
        <v>9360</v>
      </c>
      <c r="AL187" s="688">
        <v>7210</v>
      </c>
      <c r="AM187" s="504">
        <f t="shared" si="11"/>
        <v>0</v>
      </c>
      <c r="AN187" s="519">
        <f t="shared" si="11"/>
        <v>0</v>
      </c>
      <c r="AO187" s="548">
        <v>162700</v>
      </c>
      <c r="AP187" s="196"/>
    </row>
    <row r="188" spans="29:42">
      <c r="AC188" s="551">
        <v>551000</v>
      </c>
      <c r="AD188" s="558">
        <v>554000</v>
      </c>
      <c r="AE188" s="678">
        <v>38280</v>
      </c>
      <c r="AF188" s="680">
        <v>31810</v>
      </c>
      <c r="AG188" s="680">
        <v>25340</v>
      </c>
      <c r="AH188" s="680">
        <v>19330</v>
      </c>
      <c r="AI188" s="680">
        <v>16100</v>
      </c>
      <c r="AJ188" s="680">
        <v>12860</v>
      </c>
      <c r="AK188" s="680">
        <v>9630</v>
      </c>
      <c r="AL188" s="687">
        <v>7350</v>
      </c>
      <c r="AM188" s="504">
        <f t="shared" si="11"/>
        <v>0</v>
      </c>
      <c r="AN188" s="519">
        <f t="shared" si="11"/>
        <v>0</v>
      </c>
      <c r="AO188" s="553">
        <v>164300</v>
      </c>
      <c r="AP188" s="196"/>
    </row>
    <row r="189" spans="29:42">
      <c r="AC189" s="547">
        <v>554000</v>
      </c>
      <c r="AD189" s="557">
        <v>557000</v>
      </c>
      <c r="AE189" s="677">
        <v>38830</v>
      </c>
      <c r="AF189" s="679">
        <v>32370</v>
      </c>
      <c r="AG189" s="679">
        <v>25890</v>
      </c>
      <c r="AH189" s="679">
        <v>19600</v>
      </c>
      <c r="AI189" s="679">
        <v>16380</v>
      </c>
      <c r="AJ189" s="679">
        <v>13140</v>
      </c>
      <c r="AK189" s="679">
        <v>9900</v>
      </c>
      <c r="AL189" s="688">
        <v>7480</v>
      </c>
      <c r="AM189" s="504">
        <f t="shared" si="11"/>
        <v>0</v>
      </c>
      <c r="AN189" s="519">
        <f t="shared" si="11"/>
        <v>0</v>
      </c>
      <c r="AO189" s="548">
        <v>165900</v>
      </c>
      <c r="AP189" s="196"/>
    </row>
    <row r="190" spans="29:42">
      <c r="AC190" s="547">
        <v>557000</v>
      </c>
      <c r="AD190" s="557">
        <v>560000</v>
      </c>
      <c r="AE190" s="677">
        <v>39380</v>
      </c>
      <c r="AF190" s="679">
        <v>32920</v>
      </c>
      <c r="AG190" s="679">
        <v>26440</v>
      </c>
      <c r="AH190" s="679">
        <v>19980</v>
      </c>
      <c r="AI190" s="679">
        <v>16650</v>
      </c>
      <c r="AJ190" s="679">
        <v>13420</v>
      </c>
      <c r="AK190" s="679">
        <v>10180</v>
      </c>
      <c r="AL190" s="688">
        <v>7630</v>
      </c>
      <c r="AM190" s="504">
        <f t="shared" si="11"/>
        <v>0</v>
      </c>
      <c r="AN190" s="519">
        <f t="shared" si="11"/>
        <v>0</v>
      </c>
      <c r="AO190" s="548">
        <v>167400</v>
      </c>
      <c r="AP190" s="196"/>
    </row>
    <row r="191" spans="29:42">
      <c r="AC191" s="547">
        <v>560000</v>
      </c>
      <c r="AD191" s="557">
        <v>563000</v>
      </c>
      <c r="AE191" s="677">
        <v>39930</v>
      </c>
      <c r="AF191" s="679">
        <v>33470</v>
      </c>
      <c r="AG191" s="679">
        <v>27000</v>
      </c>
      <c r="AH191" s="679">
        <v>20530</v>
      </c>
      <c r="AI191" s="679">
        <v>16930</v>
      </c>
      <c r="AJ191" s="679">
        <v>13690</v>
      </c>
      <c r="AK191" s="679">
        <v>10460</v>
      </c>
      <c r="AL191" s="688">
        <v>7760</v>
      </c>
      <c r="AM191" s="504">
        <f t="shared" si="11"/>
        <v>0</v>
      </c>
      <c r="AN191" s="519">
        <f t="shared" si="11"/>
        <v>0</v>
      </c>
      <c r="AO191" s="548">
        <v>169000</v>
      </c>
      <c r="AP191" s="196"/>
    </row>
    <row r="192" spans="29:42">
      <c r="AC192" s="547">
        <v>563000</v>
      </c>
      <c r="AD192" s="557">
        <v>566000</v>
      </c>
      <c r="AE192" s="677">
        <v>40480</v>
      </c>
      <c r="AF192" s="679">
        <v>34020</v>
      </c>
      <c r="AG192" s="679">
        <v>27550</v>
      </c>
      <c r="AH192" s="679">
        <v>21080</v>
      </c>
      <c r="AI192" s="694">
        <v>17200</v>
      </c>
      <c r="AJ192" s="679">
        <v>13970</v>
      </c>
      <c r="AK192" s="679">
        <v>10730</v>
      </c>
      <c r="AL192" s="688">
        <v>7900</v>
      </c>
      <c r="AM192" s="504">
        <f t="shared" si="11"/>
        <v>0</v>
      </c>
      <c r="AN192" s="519">
        <f t="shared" si="11"/>
        <v>0</v>
      </c>
      <c r="AO192" s="548">
        <v>170500</v>
      </c>
      <c r="AP192" s="196"/>
    </row>
    <row r="193" spans="29:42">
      <c r="AC193" s="551">
        <v>566000</v>
      </c>
      <c r="AD193" s="558">
        <v>569000</v>
      </c>
      <c r="AE193" s="678">
        <v>41030</v>
      </c>
      <c r="AF193" s="680">
        <v>34570</v>
      </c>
      <c r="AG193" s="680">
        <v>28100</v>
      </c>
      <c r="AH193" s="680">
        <v>21630</v>
      </c>
      <c r="AI193" s="680">
        <v>17480</v>
      </c>
      <c r="AJ193" s="680">
        <v>14240</v>
      </c>
      <c r="AK193" s="680">
        <v>11010</v>
      </c>
      <c r="AL193" s="687">
        <v>8040</v>
      </c>
      <c r="AM193" s="504">
        <f t="shared" si="11"/>
        <v>0</v>
      </c>
      <c r="AN193" s="519">
        <f t="shared" si="11"/>
        <v>0</v>
      </c>
      <c r="AO193" s="553">
        <v>172000</v>
      </c>
      <c r="AP193" s="196"/>
    </row>
    <row r="194" spans="29:42">
      <c r="AC194" s="547">
        <v>569000</v>
      </c>
      <c r="AD194" s="557">
        <v>572000</v>
      </c>
      <c r="AE194" s="677">
        <v>41590</v>
      </c>
      <c r="AF194" s="679">
        <v>35120</v>
      </c>
      <c r="AG194" s="679">
        <v>28650</v>
      </c>
      <c r="AH194" s="679">
        <v>22190</v>
      </c>
      <c r="AI194" s="679">
        <v>17760</v>
      </c>
      <c r="AJ194" s="679">
        <v>14520</v>
      </c>
      <c r="AK194" s="679">
        <v>11280</v>
      </c>
      <c r="AL194" s="688">
        <v>8180</v>
      </c>
      <c r="AM194" s="504">
        <f t="shared" si="11"/>
        <v>0</v>
      </c>
      <c r="AN194" s="519">
        <f t="shared" si="11"/>
        <v>0</v>
      </c>
      <c r="AO194" s="548">
        <v>173600</v>
      </c>
      <c r="AP194" s="196"/>
    </row>
    <row r="195" spans="29:42">
      <c r="AC195" s="547">
        <v>572000</v>
      </c>
      <c r="AD195" s="557">
        <v>575000</v>
      </c>
      <c r="AE195" s="677">
        <v>42140</v>
      </c>
      <c r="AF195" s="679">
        <v>35670</v>
      </c>
      <c r="AG195" s="679">
        <v>29200</v>
      </c>
      <c r="AH195" s="679">
        <v>22740</v>
      </c>
      <c r="AI195" s="679">
        <v>18030</v>
      </c>
      <c r="AJ195" s="679">
        <v>14790</v>
      </c>
      <c r="AK195" s="679">
        <v>11560</v>
      </c>
      <c r="AL195" s="688">
        <v>6330</v>
      </c>
      <c r="AM195" s="504">
        <f t="shared" si="11"/>
        <v>0</v>
      </c>
      <c r="AN195" s="519">
        <f t="shared" si="11"/>
        <v>0</v>
      </c>
      <c r="AO195" s="548">
        <v>175100</v>
      </c>
      <c r="AP195" s="196"/>
    </row>
    <row r="196" spans="29:42">
      <c r="AC196" s="547">
        <v>575000</v>
      </c>
      <c r="AD196" s="557">
        <v>578000</v>
      </c>
      <c r="AE196" s="677">
        <v>42690</v>
      </c>
      <c r="AF196" s="679">
        <v>36230</v>
      </c>
      <c r="AG196" s="679">
        <v>29750</v>
      </c>
      <c r="AH196" s="679">
        <v>23290</v>
      </c>
      <c r="AI196" s="679">
        <v>18310</v>
      </c>
      <c r="AJ196" s="679">
        <v>15070</v>
      </c>
      <c r="AK196" s="679">
        <v>11830</v>
      </c>
      <c r="AL196" s="688">
        <v>8610</v>
      </c>
      <c r="AM196" s="504">
        <f t="shared" si="11"/>
        <v>0</v>
      </c>
      <c r="AN196" s="519">
        <f t="shared" si="11"/>
        <v>0</v>
      </c>
      <c r="AO196" s="548">
        <v>176600</v>
      </c>
      <c r="AP196" s="196"/>
    </row>
    <row r="197" spans="29:42">
      <c r="AC197" s="547">
        <v>578000</v>
      </c>
      <c r="AD197" s="557">
        <v>581000</v>
      </c>
      <c r="AE197" s="677">
        <v>43240</v>
      </c>
      <c r="AF197" s="679">
        <v>36780</v>
      </c>
      <c r="AG197" s="679">
        <v>30300</v>
      </c>
      <c r="AH197" s="679">
        <v>23840</v>
      </c>
      <c r="AI197" s="694">
        <v>18580</v>
      </c>
      <c r="AJ197" s="679">
        <v>15350</v>
      </c>
      <c r="AK197" s="679">
        <v>12110</v>
      </c>
      <c r="AL197" s="688">
        <v>8880</v>
      </c>
      <c r="AM197" s="504">
        <f t="shared" si="11"/>
        <v>0</v>
      </c>
      <c r="AN197" s="519">
        <f t="shared" si="11"/>
        <v>0</v>
      </c>
      <c r="AO197" s="548">
        <v>178200</v>
      </c>
      <c r="AP197" s="196"/>
    </row>
    <row r="198" spans="29:42">
      <c r="AC198" s="551">
        <v>581000</v>
      </c>
      <c r="AD198" s="558">
        <v>584000</v>
      </c>
      <c r="AE198" s="678">
        <v>43790</v>
      </c>
      <c r="AF198" s="680">
        <v>37330</v>
      </c>
      <c r="AG198" s="680">
        <v>30850</v>
      </c>
      <c r="AH198" s="680">
        <v>24390</v>
      </c>
      <c r="AI198" s="680">
        <v>18800</v>
      </c>
      <c r="AJ198" s="680">
        <v>15620</v>
      </c>
      <c r="AK198" s="680">
        <v>12380</v>
      </c>
      <c r="AL198" s="687">
        <v>9160</v>
      </c>
      <c r="AM198" s="504">
        <f t="shared" si="11"/>
        <v>0</v>
      </c>
      <c r="AN198" s="519">
        <f t="shared" si="11"/>
        <v>0</v>
      </c>
      <c r="AO198" s="553">
        <v>179600</v>
      </c>
      <c r="AP198" s="196"/>
    </row>
    <row r="199" spans="29:42" ht="14.25" thickBot="1">
      <c r="AC199" s="598">
        <v>584000</v>
      </c>
      <c r="AD199" s="599">
        <v>587000</v>
      </c>
      <c r="AE199" s="681">
        <v>44340</v>
      </c>
      <c r="AF199" s="682">
        <v>37880</v>
      </c>
      <c r="AG199" s="682">
        <v>31410</v>
      </c>
      <c r="AH199" s="682">
        <v>24940</v>
      </c>
      <c r="AI199" s="682">
        <v>19130</v>
      </c>
      <c r="AJ199" s="682">
        <v>15900</v>
      </c>
      <c r="AK199" s="682">
        <v>12660</v>
      </c>
      <c r="AL199" s="689">
        <v>9430</v>
      </c>
      <c r="AM199" s="504">
        <f t="shared" si="11"/>
        <v>0</v>
      </c>
      <c r="AN199" s="519">
        <f t="shared" si="11"/>
        <v>0</v>
      </c>
      <c r="AO199" s="601">
        <v>181100</v>
      </c>
      <c r="AP199" s="196"/>
    </row>
    <row r="200" spans="29:42">
      <c r="AC200" s="547">
        <v>587000</v>
      </c>
      <c r="AD200" s="557">
        <v>590000</v>
      </c>
      <c r="AE200" s="690">
        <v>44890</v>
      </c>
      <c r="AF200" s="691">
        <v>38430</v>
      </c>
      <c r="AG200" s="691">
        <v>31960</v>
      </c>
      <c r="AH200" s="691">
        <v>25490</v>
      </c>
      <c r="AI200" s="691">
        <v>19410</v>
      </c>
      <c r="AJ200" s="691">
        <v>16170</v>
      </c>
      <c r="AK200" s="691">
        <v>12940</v>
      </c>
      <c r="AL200" s="692">
        <v>9710</v>
      </c>
      <c r="AM200" s="504">
        <f t="shared" si="11"/>
        <v>0</v>
      </c>
      <c r="AN200" s="519">
        <f t="shared" si="11"/>
        <v>0</v>
      </c>
      <c r="AO200" s="548">
        <v>182700</v>
      </c>
      <c r="AP200" s="196"/>
    </row>
    <row r="201" spans="29:42">
      <c r="AC201" s="547">
        <v>590000</v>
      </c>
      <c r="AD201" s="557">
        <v>593000</v>
      </c>
      <c r="AE201" s="677">
        <v>45440</v>
      </c>
      <c r="AF201" s="679">
        <v>38980</v>
      </c>
      <c r="AG201" s="679">
        <v>32510</v>
      </c>
      <c r="AH201" s="679">
        <v>26050</v>
      </c>
      <c r="AI201" s="679">
        <v>19680</v>
      </c>
      <c r="AJ201" s="679">
        <v>16450</v>
      </c>
      <c r="AK201" s="679">
        <v>13210</v>
      </c>
      <c r="AL201" s="688">
        <v>9990</v>
      </c>
      <c r="AM201" s="504">
        <f t="shared" si="11"/>
        <v>0</v>
      </c>
      <c r="AN201" s="519">
        <f t="shared" si="11"/>
        <v>0</v>
      </c>
      <c r="AO201" s="548">
        <v>184200</v>
      </c>
      <c r="AP201" s="196"/>
    </row>
    <row r="202" spans="29:42">
      <c r="AC202" s="547">
        <v>593000</v>
      </c>
      <c r="AD202" s="557">
        <v>596000</v>
      </c>
      <c r="AE202" s="677">
        <v>46000</v>
      </c>
      <c r="AF202" s="679">
        <v>39530</v>
      </c>
      <c r="AG202" s="679">
        <v>33060</v>
      </c>
      <c r="AH202" s="679">
        <v>26600</v>
      </c>
      <c r="AI202" s="679">
        <v>20130</v>
      </c>
      <c r="AJ202" s="679">
        <v>16720</v>
      </c>
      <c r="AK202" s="679">
        <v>13490</v>
      </c>
      <c r="AL202" s="688">
        <v>10260</v>
      </c>
      <c r="AM202" s="504">
        <f t="shared" si="11"/>
        <v>0</v>
      </c>
      <c r="AN202" s="519">
        <f t="shared" si="11"/>
        <v>0</v>
      </c>
      <c r="AO202" s="548">
        <v>185700</v>
      </c>
      <c r="AP202" s="196"/>
    </row>
    <row r="203" spans="29:42">
      <c r="AC203" s="551">
        <v>596000</v>
      </c>
      <c r="AD203" s="558">
        <v>599000</v>
      </c>
      <c r="AE203" s="678">
        <v>46550</v>
      </c>
      <c r="AF203" s="680">
        <v>40080</v>
      </c>
      <c r="AG203" s="680">
        <v>33610</v>
      </c>
      <c r="AH203" s="680">
        <v>27150</v>
      </c>
      <c r="AI203" s="680">
        <v>20690</v>
      </c>
      <c r="AJ203" s="680">
        <v>17000</v>
      </c>
      <c r="AK203" s="695">
        <v>13760</v>
      </c>
      <c r="AL203" s="687">
        <v>10540</v>
      </c>
      <c r="AM203" s="504">
        <f t="shared" si="11"/>
        <v>0</v>
      </c>
      <c r="AN203" s="519">
        <f t="shared" si="11"/>
        <v>0</v>
      </c>
      <c r="AO203" s="553">
        <v>187300</v>
      </c>
      <c r="AP203" s="196"/>
    </row>
    <row r="204" spans="29:42">
      <c r="AC204" s="547">
        <v>599000</v>
      </c>
      <c r="AD204" s="557">
        <v>602000</v>
      </c>
      <c r="AE204" s="677">
        <v>47100</v>
      </c>
      <c r="AF204" s="679">
        <v>40640</v>
      </c>
      <c r="AG204" s="679">
        <v>34160</v>
      </c>
      <c r="AH204" s="679">
        <v>27700</v>
      </c>
      <c r="AI204" s="679">
        <v>21240</v>
      </c>
      <c r="AJ204" s="679">
        <v>17280</v>
      </c>
      <c r="AK204" s="679">
        <v>14040</v>
      </c>
      <c r="AL204" s="688">
        <v>10810</v>
      </c>
      <c r="AM204" s="504">
        <f t="shared" si="11"/>
        <v>0</v>
      </c>
      <c r="AN204" s="519">
        <f t="shared" si="11"/>
        <v>0</v>
      </c>
      <c r="AO204" s="548">
        <v>188800</v>
      </c>
      <c r="AP204" s="196"/>
    </row>
    <row r="205" spans="29:42">
      <c r="AC205" s="547">
        <v>602000</v>
      </c>
      <c r="AD205" s="557">
        <v>605000</v>
      </c>
      <c r="AE205" s="677">
        <v>47650</v>
      </c>
      <c r="AF205" s="679">
        <v>41190</v>
      </c>
      <c r="AG205" s="679">
        <v>34710</v>
      </c>
      <c r="AH205" s="679">
        <v>28250</v>
      </c>
      <c r="AI205" s="679">
        <v>21790</v>
      </c>
      <c r="AJ205" s="679">
        <v>17550</v>
      </c>
      <c r="AK205" s="679">
        <v>14310</v>
      </c>
      <c r="AL205" s="688">
        <v>11090</v>
      </c>
      <c r="AM205" s="504">
        <f t="shared" ref="AM205:AN224" si="12">IF(AL205-$X$19&gt;0,AL205-$X$19,0)</f>
        <v>0</v>
      </c>
      <c r="AN205" s="519">
        <f t="shared" si="12"/>
        <v>0</v>
      </c>
      <c r="AO205" s="548">
        <v>190300</v>
      </c>
      <c r="AP205" s="196"/>
    </row>
    <row r="206" spans="29:42">
      <c r="AC206" s="547">
        <v>605000</v>
      </c>
      <c r="AD206" s="557">
        <v>608000</v>
      </c>
      <c r="AE206" s="677">
        <v>48200</v>
      </c>
      <c r="AF206" s="679">
        <v>41740</v>
      </c>
      <c r="AG206" s="679">
        <v>35270</v>
      </c>
      <c r="AH206" s="679">
        <v>28800</v>
      </c>
      <c r="AI206" s="679">
        <v>22340</v>
      </c>
      <c r="AJ206" s="679">
        <v>17830</v>
      </c>
      <c r="AK206" s="679">
        <v>14590</v>
      </c>
      <c r="AL206" s="688">
        <v>11360</v>
      </c>
      <c r="AM206" s="504">
        <f t="shared" si="12"/>
        <v>0</v>
      </c>
      <c r="AN206" s="519">
        <f t="shared" si="12"/>
        <v>0</v>
      </c>
      <c r="AO206" s="548">
        <v>191800</v>
      </c>
      <c r="AP206" s="196"/>
    </row>
    <row r="207" spans="29:42">
      <c r="AC207" s="547">
        <v>608000</v>
      </c>
      <c r="AD207" s="557">
        <v>611000</v>
      </c>
      <c r="AE207" s="677">
        <v>48750</v>
      </c>
      <c r="AF207" s="679">
        <v>42290</v>
      </c>
      <c r="AG207" s="679">
        <v>35820</v>
      </c>
      <c r="AH207" s="679">
        <v>29350</v>
      </c>
      <c r="AI207" s="679">
        <v>22890</v>
      </c>
      <c r="AJ207" s="679">
        <v>18100</v>
      </c>
      <c r="AK207" s="679">
        <v>14870</v>
      </c>
      <c r="AL207" s="688">
        <v>11640</v>
      </c>
      <c r="AM207" s="504">
        <f t="shared" si="12"/>
        <v>0</v>
      </c>
      <c r="AN207" s="519">
        <f t="shared" si="12"/>
        <v>0</v>
      </c>
      <c r="AO207" s="548">
        <v>193400</v>
      </c>
      <c r="AP207" s="196"/>
    </row>
    <row r="208" spans="29:42">
      <c r="AC208" s="551">
        <v>611000</v>
      </c>
      <c r="AD208" s="558">
        <v>614000</v>
      </c>
      <c r="AE208" s="678">
        <v>49300</v>
      </c>
      <c r="AF208" s="680">
        <v>42840</v>
      </c>
      <c r="AG208" s="680">
        <v>36370</v>
      </c>
      <c r="AH208" s="680">
        <v>29910</v>
      </c>
      <c r="AI208" s="680">
        <v>23440</v>
      </c>
      <c r="AJ208" s="680">
        <v>18380</v>
      </c>
      <c r="AK208" s="680">
        <v>15140</v>
      </c>
      <c r="AL208" s="687">
        <v>11920</v>
      </c>
      <c r="AM208" s="504">
        <f t="shared" si="12"/>
        <v>0</v>
      </c>
      <c r="AN208" s="519">
        <f t="shared" si="12"/>
        <v>0</v>
      </c>
      <c r="AO208" s="553">
        <v>194900</v>
      </c>
      <c r="AP208" s="196"/>
    </row>
    <row r="209" spans="29:42">
      <c r="AC209" s="547">
        <v>614000</v>
      </c>
      <c r="AD209" s="557">
        <v>617000</v>
      </c>
      <c r="AE209" s="677">
        <v>49860</v>
      </c>
      <c r="AF209" s="679">
        <v>43390</v>
      </c>
      <c r="AG209" s="679">
        <v>36920</v>
      </c>
      <c r="AH209" s="679">
        <v>30460</v>
      </c>
      <c r="AI209" s="679">
        <v>23990</v>
      </c>
      <c r="AJ209" s="679">
        <v>18650</v>
      </c>
      <c r="AK209" s="679">
        <v>15420</v>
      </c>
      <c r="AL209" s="688">
        <v>12190</v>
      </c>
      <c r="AM209" s="504">
        <f t="shared" si="12"/>
        <v>0</v>
      </c>
      <c r="AN209" s="519">
        <f t="shared" si="12"/>
        <v>0</v>
      </c>
      <c r="AO209" s="548">
        <v>196400</v>
      </c>
      <c r="AP209" s="196"/>
    </row>
    <row r="210" spans="29:42">
      <c r="AC210" s="547">
        <v>617000</v>
      </c>
      <c r="AD210" s="557">
        <v>620000</v>
      </c>
      <c r="AE210" s="677">
        <v>50410</v>
      </c>
      <c r="AF210" s="679">
        <v>43940</v>
      </c>
      <c r="AG210" s="679">
        <v>37470</v>
      </c>
      <c r="AH210" s="679">
        <v>31010</v>
      </c>
      <c r="AI210" s="679">
        <v>24540</v>
      </c>
      <c r="AJ210" s="679">
        <v>18930</v>
      </c>
      <c r="AK210" s="679">
        <v>15690</v>
      </c>
      <c r="AL210" s="688">
        <v>12470</v>
      </c>
      <c r="AM210" s="504">
        <f t="shared" si="12"/>
        <v>0</v>
      </c>
      <c r="AN210" s="519">
        <f t="shared" si="12"/>
        <v>0</v>
      </c>
      <c r="AO210" s="548">
        <v>197900</v>
      </c>
      <c r="AP210" s="196"/>
    </row>
    <row r="211" spans="29:42">
      <c r="AC211" s="547">
        <v>620000</v>
      </c>
      <c r="AD211" s="557">
        <v>623000</v>
      </c>
      <c r="AE211" s="677">
        <v>50960</v>
      </c>
      <c r="AF211" s="679">
        <v>44500</v>
      </c>
      <c r="AG211" s="679">
        <v>38020</v>
      </c>
      <c r="AH211" s="679">
        <v>31560</v>
      </c>
      <c r="AI211" s="679">
        <v>25100</v>
      </c>
      <c r="AJ211" s="679">
        <v>19210</v>
      </c>
      <c r="AK211" s="679">
        <v>15970</v>
      </c>
      <c r="AL211" s="688">
        <v>12740</v>
      </c>
      <c r="AM211" s="504">
        <f t="shared" si="12"/>
        <v>0</v>
      </c>
      <c r="AN211" s="519">
        <f t="shared" si="12"/>
        <v>0</v>
      </c>
      <c r="AO211" s="548">
        <v>199400</v>
      </c>
      <c r="AP211" s="196"/>
    </row>
    <row r="212" spans="29:42">
      <c r="AC212" s="547">
        <v>623000</v>
      </c>
      <c r="AD212" s="557">
        <v>626000</v>
      </c>
      <c r="AE212" s="677">
        <v>51510</v>
      </c>
      <c r="AF212" s="679">
        <v>45050</v>
      </c>
      <c r="AG212" s="679">
        <v>38570</v>
      </c>
      <c r="AH212" s="679">
        <v>32110</v>
      </c>
      <c r="AI212" s="679">
        <v>25650</v>
      </c>
      <c r="AJ212" s="679">
        <v>19480</v>
      </c>
      <c r="AK212" s="679">
        <v>16240</v>
      </c>
      <c r="AL212" s="688">
        <v>13020</v>
      </c>
      <c r="AM212" s="504">
        <f t="shared" si="12"/>
        <v>0</v>
      </c>
      <c r="AN212" s="519">
        <f t="shared" si="12"/>
        <v>0</v>
      </c>
      <c r="AO212" s="548">
        <v>200900</v>
      </c>
      <c r="AP212" s="196"/>
    </row>
    <row r="213" spans="29:42">
      <c r="AC213" s="551">
        <v>626000</v>
      </c>
      <c r="AD213" s="558">
        <v>629000</v>
      </c>
      <c r="AE213" s="678">
        <v>52060</v>
      </c>
      <c r="AF213" s="680">
        <v>45600</v>
      </c>
      <c r="AG213" s="680">
        <v>39120</v>
      </c>
      <c r="AH213" s="680">
        <v>32660</v>
      </c>
      <c r="AI213" s="680">
        <v>26200</v>
      </c>
      <c r="AJ213" s="680">
        <v>19760</v>
      </c>
      <c r="AK213" s="680">
        <v>16520</v>
      </c>
      <c r="AL213" s="687">
        <v>13290</v>
      </c>
      <c r="AM213" s="504">
        <f t="shared" si="12"/>
        <v>0</v>
      </c>
      <c r="AN213" s="519">
        <f t="shared" si="12"/>
        <v>0</v>
      </c>
      <c r="AO213" s="553">
        <v>202500</v>
      </c>
      <c r="AP213" s="196"/>
    </row>
    <row r="214" spans="29:42">
      <c r="AC214" s="547">
        <v>629000</v>
      </c>
      <c r="AD214" s="557">
        <v>632000</v>
      </c>
      <c r="AE214" s="677">
        <v>52610</v>
      </c>
      <c r="AF214" s="679">
        <v>46150</v>
      </c>
      <c r="AG214" s="679">
        <v>39680</v>
      </c>
      <c r="AH214" s="679">
        <v>33210</v>
      </c>
      <c r="AI214" s="679">
        <v>26750</v>
      </c>
      <c r="AJ214" s="679">
        <v>20280</v>
      </c>
      <c r="AK214" s="679">
        <v>16800</v>
      </c>
      <c r="AL214" s="688">
        <v>13570</v>
      </c>
      <c r="AM214" s="504">
        <f t="shared" si="12"/>
        <v>0</v>
      </c>
      <c r="AN214" s="519">
        <f t="shared" si="12"/>
        <v>0</v>
      </c>
      <c r="AO214" s="548">
        <v>204000</v>
      </c>
      <c r="AP214" s="196"/>
    </row>
    <row r="215" spans="29:42">
      <c r="AC215" s="547">
        <v>632000</v>
      </c>
      <c r="AD215" s="557">
        <v>635000</v>
      </c>
      <c r="AE215" s="677">
        <v>53160</v>
      </c>
      <c r="AF215" s="679">
        <v>46700</v>
      </c>
      <c r="AG215" s="679">
        <v>40230</v>
      </c>
      <c r="AH215" s="679">
        <v>33760</v>
      </c>
      <c r="AI215" s="679">
        <v>27300</v>
      </c>
      <c r="AJ215" s="679">
        <v>20830</v>
      </c>
      <c r="AK215" s="679">
        <v>17070</v>
      </c>
      <c r="AL215" s="688">
        <v>13840</v>
      </c>
      <c r="AM215" s="504">
        <f t="shared" si="12"/>
        <v>0</v>
      </c>
      <c r="AN215" s="519">
        <f t="shared" si="12"/>
        <v>0</v>
      </c>
      <c r="AO215" s="548">
        <v>205500</v>
      </c>
      <c r="AP215" s="196"/>
    </row>
    <row r="216" spans="29:42">
      <c r="AC216" s="547">
        <v>635000</v>
      </c>
      <c r="AD216" s="557">
        <v>638000</v>
      </c>
      <c r="AE216" s="677">
        <v>53710</v>
      </c>
      <c r="AF216" s="679">
        <v>47250</v>
      </c>
      <c r="AG216" s="679">
        <v>40780</v>
      </c>
      <c r="AH216" s="679">
        <v>34320</v>
      </c>
      <c r="AI216" s="679">
        <v>27850</v>
      </c>
      <c r="AJ216" s="679">
        <v>21380</v>
      </c>
      <c r="AK216" s="679">
        <v>17350</v>
      </c>
      <c r="AL216" s="688">
        <v>14120</v>
      </c>
      <c r="AM216" s="504">
        <f t="shared" si="12"/>
        <v>0</v>
      </c>
      <c r="AN216" s="519">
        <f t="shared" si="12"/>
        <v>0</v>
      </c>
      <c r="AO216" s="548">
        <v>207100</v>
      </c>
      <c r="AP216" s="196"/>
    </row>
    <row r="217" spans="29:42">
      <c r="AC217" s="547">
        <v>638000</v>
      </c>
      <c r="AD217" s="557">
        <v>641000</v>
      </c>
      <c r="AE217" s="677">
        <v>54270</v>
      </c>
      <c r="AF217" s="679">
        <v>47800</v>
      </c>
      <c r="AG217" s="679">
        <v>41330</v>
      </c>
      <c r="AH217" s="679">
        <v>34870</v>
      </c>
      <c r="AI217" s="679">
        <v>28400</v>
      </c>
      <c r="AJ217" s="679">
        <v>21930</v>
      </c>
      <c r="AK217" s="679">
        <v>17620</v>
      </c>
      <c r="AL217" s="688">
        <v>14400</v>
      </c>
      <c r="AM217" s="504">
        <f t="shared" si="12"/>
        <v>0</v>
      </c>
      <c r="AN217" s="519">
        <f t="shared" si="12"/>
        <v>0</v>
      </c>
      <c r="AO217" s="548">
        <v>208600</v>
      </c>
      <c r="AP217" s="196"/>
    </row>
    <row r="218" spans="29:42">
      <c r="AC218" s="551">
        <v>641000</v>
      </c>
      <c r="AD218" s="558">
        <v>644000</v>
      </c>
      <c r="AE218" s="678">
        <v>54820</v>
      </c>
      <c r="AF218" s="680">
        <v>48350</v>
      </c>
      <c r="AG218" s="680">
        <v>41880</v>
      </c>
      <c r="AH218" s="680">
        <v>35420</v>
      </c>
      <c r="AI218" s="680">
        <v>28960</v>
      </c>
      <c r="AJ218" s="680">
        <v>22480</v>
      </c>
      <c r="AK218" s="680">
        <v>17900</v>
      </c>
      <c r="AL218" s="687">
        <v>14670</v>
      </c>
      <c r="AM218" s="504">
        <f t="shared" si="12"/>
        <v>0</v>
      </c>
      <c r="AN218" s="519">
        <f t="shared" si="12"/>
        <v>0</v>
      </c>
      <c r="AO218" s="553">
        <v>210100</v>
      </c>
      <c r="AP218" s="196"/>
    </row>
    <row r="219" spans="29:42">
      <c r="AC219" s="547">
        <v>644000</v>
      </c>
      <c r="AD219" s="557">
        <v>647000</v>
      </c>
      <c r="AE219" s="677">
        <v>55370</v>
      </c>
      <c r="AF219" s="679">
        <v>48910</v>
      </c>
      <c r="AG219" s="679">
        <v>42430</v>
      </c>
      <c r="AH219" s="679">
        <v>35970</v>
      </c>
      <c r="AI219" s="679">
        <v>29510</v>
      </c>
      <c r="AJ219" s="679">
        <v>23030</v>
      </c>
      <c r="AK219" s="679">
        <v>18170</v>
      </c>
      <c r="AL219" s="688">
        <v>14950</v>
      </c>
      <c r="AM219" s="504">
        <f t="shared" si="12"/>
        <v>0</v>
      </c>
      <c r="AN219" s="519">
        <f t="shared" si="12"/>
        <v>0</v>
      </c>
      <c r="AO219" s="548">
        <v>211700</v>
      </c>
      <c r="AP219" s="196"/>
    </row>
    <row r="220" spans="29:42">
      <c r="AC220" s="547">
        <v>647000</v>
      </c>
      <c r="AD220" s="557">
        <v>650000</v>
      </c>
      <c r="AE220" s="677">
        <v>55920</v>
      </c>
      <c r="AF220" s="679">
        <v>49460</v>
      </c>
      <c r="AG220" s="679">
        <v>42980</v>
      </c>
      <c r="AH220" s="679">
        <v>36520</v>
      </c>
      <c r="AI220" s="679">
        <v>30060</v>
      </c>
      <c r="AJ220" s="679">
        <v>23590</v>
      </c>
      <c r="AK220" s="679">
        <v>18450</v>
      </c>
      <c r="AL220" s="688">
        <v>15220</v>
      </c>
      <c r="AM220" s="504">
        <f t="shared" si="12"/>
        <v>0</v>
      </c>
      <c r="AN220" s="519">
        <f t="shared" si="12"/>
        <v>0</v>
      </c>
      <c r="AO220" s="548">
        <v>213200</v>
      </c>
      <c r="AP220" s="196"/>
    </row>
    <row r="221" spans="29:42">
      <c r="AC221" s="547">
        <v>650000</v>
      </c>
      <c r="AD221" s="557">
        <v>653000</v>
      </c>
      <c r="AE221" s="677">
        <v>56470</v>
      </c>
      <c r="AF221" s="679">
        <v>50010</v>
      </c>
      <c r="AG221" s="679">
        <v>43540</v>
      </c>
      <c r="AH221" s="679">
        <v>37070</v>
      </c>
      <c r="AI221" s="679">
        <v>30610</v>
      </c>
      <c r="AJ221" s="679">
        <v>24140</v>
      </c>
      <c r="AK221" s="679">
        <v>18730</v>
      </c>
      <c r="AL221" s="688">
        <v>15500</v>
      </c>
      <c r="AM221" s="504">
        <f t="shared" si="12"/>
        <v>0</v>
      </c>
      <c r="AN221" s="519">
        <f t="shared" si="12"/>
        <v>0</v>
      </c>
      <c r="AO221" s="548">
        <v>214400</v>
      </c>
      <c r="AP221" s="196"/>
    </row>
    <row r="222" spans="29:42">
      <c r="AC222" s="547">
        <v>653000</v>
      </c>
      <c r="AD222" s="557">
        <v>656000</v>
      </c>
      <c r="AE222" s="677">
        <v>57020</v>
      </c>
      <c r="AF222" s="679">
        <v>50560</v>
      </c>
      <c r="AG222" s="679">
        <v>44090</v>
      </c>
      <c r="AH222" s="679">
        <v>37620</v>
      </c>
      <c r="AI222" s="679">
        <v>31160</v>
      </c>
      <c r="AJ222" s="679">
        <v>24690</v>
      </c>
      <c r="AK222" s="679">
        <v>19000</v>
      </c>
      <c r="AL222" s="688">
        <v>15770</v>
      </c>
      <c r="AM222" s="504">
        <f t="shared" si="12"/>
        <v>0</v>
      </c>
      <c r="AN222" s="519">
        <f t="shared" si="12"/>
        <v>0</v>
      </c>
      <c r="AO222" s="548">
        <v>215400</v>
      </c>
      <c r="AP222" s="196"/>
    </row>
    <row r="223" spans="29:42">
      <c r="AC223" s="551">
        <v>656000</v>
      </c>
      <c r="AD223" s="558">
        <v>659000</v>
      </c>
      <c r="AE223" s="678">
        <v>57570</v>
      </c>
      <c r="AF223" s="680">
        <v>51110</v>
      </c>
      <c r="AG223" s="680">
        <v>44640</v>
      </c>
      <c r="AH223" s="680">
        <v>38180</v>
      </c>
      <c r="AI223" s="680">
        <v>31710</v>
      </c>
      <c r="AJ223" s="680">
        <v>25240</v>
      </c>
      <c r="AK223" s="680">
        <v>19280</v>
      </c>
      <c r="AL223" s="687">
        <v>16050</v>
      </c>
      <c r="AM223" s="504">
        <f t="shared" si="12"/>
        <v>0</v>
      </c>
      <c r="AN223" s="519">
        <f t="shared" si="12"/>
        <v>0</v>
      </c>
      <c r="AO223" s="553">
        <v>216600</v>
      </c>
      <c r="AP223" s="196"/>
    </row>
    <row r="224" spans="29:42">
      <c r="AC224" s="547">
        <v>659000</v>
      </c>
      <c r="AD224" s="557">
        <v>662000</v>
      </c>
      <c r="AE224" s="677">
        <v>58130</v>
      </c>
      <c r="AF224" s="679">
        <v>51660</v>
      </c>
      <c r="AG224" s="679">
        <v>45190</v>
      </c>
      <c r="AH224" s="679">
        <v>38730</v>
      </c>
      <c r="AI224" s="679">
        <v>32260</v>
      </c>
      <c r="AJ224" s="679">
        <v>25790</v>
      </c>
      <c r="AK224" s="679">
        <v>19550</v>
      </c>
      <c r="AL224" s="688">
        <v>16330</v>
      </c>
      <c r="AM224" s="504">
        <f t="shared" si="12"/>
        <v>0</v>
      </c>
      <c r="AN224" s="519">
        <f t="shared" si="12"/>
        <v>0</v>
      </c>
      <c r="AO224" s="548">
        <v>217700</v>
      </c>
      <c r="AP224" s="196"/>
    </row>
    <row r="225" spans="29:42">
      <c r="AC225" s="547">
        <v>662000</v>
      </c>
      <c r="AD225" s="557">
        <v>665000</v>
      </c>
      <c r="AE225" s="677">
        <v>58680</v>
      </c>
      <c r="AF225" s="679">
        <v>52210</v>
      </c>
      <c r="AG225" s="679">
        <v>45740</v>
      </c>
      <c r="AH225" s="679">
        <v>39280</v>
      </c>
      <c r="AI225" s="679">
        <v>32810</v>
      </c>
      <c r="AJ225" s="679">
        <v>26340</v>
      </c>
      <c r="AK225" s="679">
        <v>19880</v>
      </c>
      <c r="AL225" s="688">
        <v>16600</v>
      </c>
      <c r="AM225" s="504">
        <f t="shared" ref="AM225:AN244" si="13">IF(AL225-$X$19&gt;0,AL225-$X$19,0)</f>
        <v>0</v>
      </c>
      <c r="AN225" s="519">
        <f t="shared" si="13"/>
        <v>0</v>
      </c>
      <c r="AO225" s="548">
        <v>218700</v>
      </c>
      <c r="AP225" s="196"/>
    </row>
    <row r="226" spans="29:42">
      <c r="AC226" s="547">
        <v>665000</v>
      </c>
      <c r="AD226" s="557">
        <v>668000</v>
      </c>
      <c r="AE226" s="677">
        <v>59230</v>
      </c>
      <c r="AF226" s="679">
        <v>52770</v>
      </c>
      <c r="AG226" s="679">
        <v>46290</v>
      </c>
      <c r="AH226" s="679">
        <v>39830</v>
      </c>
      <c r="AI226" s="679">
        <v>33370</v>
      </c>
      <c r="AJ226" s="679">
        <v>26890</v>
      </c>
      <c r="AK226" s="679">
        <v>20430</v>
      </c>
      <c r="AL226" s="688">
        <v>16880</v>
      </c>
      <c r="AM226" s="504">
        <f t="shared" si="13"/>
        <v>0</v>
      </c>
      <c r="AN226" s="519">
        <f t="shared" si="13"/>
        <v>0</v>
      </c>
      <c r="AO226" s="548">
        <v>219800</v>
      </c>
      <c r="AP226" s="196"/>
    </row>
    <row r="227" spans="29:42">
      <c r="AC227" s="547">
        <v>668000</v>
      </c>
      <c r="AD227" s="557">
        <v>671000</v>
      </c>
      <c r="AE227" s="677">
        <v>59780</v>
      </c>
      <c r="AF227" s="679">
        <v>53320</v>
      </c>
      <c r="AG227" s="679">
        <v>46840</v>
      </c>
      <c r="AH227" s="679">
        <v>40380</v>
      </c>
      <c r="AI227" s="679">
        <v>33920</v>
      </c>
      <c r="AJ227" s="679">
        <v>27440</v>
      </c>
      <c r="AK227" s="679">
        <v>20980</v>
      </c>
      <c r="AL227" s="688">
        <v>17150</v>
      </c>
      <c r="AM227" s="504">
        <f t="shared" si="13"/>
        <v>0</v>
      </c>
      <c r="AN227" s="519">
        <f t="shared" si="13"/>
        <v>0</v>
      </c>
      <c r="AO227" s="548">
        <v>220800</v>
      </c>
      <c r="AP227" s="196"/>
    </row>
    <row r="228" spans="29:42">
      <c r="AC228" s="551">
        <v>671000</v>
      </c>
      <c r="AD228" s="558">
        <v>674000</v>
      </c>
      <c r="AE228" s="678">
        <v>60330</v>
      </c>
      <c r="AF228" s="680">
        <v>53870</v>
      </c>
      <c r="AG228" s="680">
        <v>47390</v>
      </c>
      <c r="AH228" s="680">
        <v>40930</v>
      </c>
      <c r="AI228" s="680">
        <v>34470</v>
      </c>
      <c r="AJ228" s="680">
        <v>28000</v>
      </c>
      <c r="AK228" s="680">
        <v>21530</v>
      </c>
      <c r="AL228" s="687">
        <v>17430</v>
      </c>
      <c r="AM228" s="504">
        <f t="shared" si="13"/>
        <v>0</v>
      </c>
      <c r="AN228" s="519">
        <f t="shared" si="13"/>
        <v>0</v>
      </c>
      <c r="AO228" s="553">
        <v>222000</v>
      </c>
      <c r="AP228" s="196"/>
    </row>
    <row r="229" spans="29:42">
      <c r="AC229" s="547">
        <v>674000</v>
      </c>
      <c r="AD229" s="557">
        <v>677000</v>
      </c>
      <c r="AE229" s="677">
        <v>60880</v>
      </c>
      <c r="AF229" s="679">
        <v>54420</v>
      </c>
      <c r="AG229" s="679">
        <v>47950</v>
      </c>
      <c r="AH229" s="679">
        <v>41480</v>
      </c>
      <c r="AI229" s="679">
        <v>35020</v>
      </c>
      <c r="AJ229" s="679">
        <v>28550</v>
      </c>
      <c r="AK229" s="679">
        <v>22080</v>
      </c>
      <c r="AL229" s="688">
        <v>17700</v>
      </c>
      <c r="AM229" s="504">
        <f t="shared" si="13"/>
        <v>0</v>
      </c>
      <c r="AN229" s="519">
        <f t="shared" si="13"/>
        <v>0</v>
      </c>
      <c r="AO229" s="548">
        <v>223100</v>
      </c>
      <c r="AP229" s="196"/>
    </row>
    <row r="230" spans="29:42">
      <c r="AC230" s="547">
        <v>677000</v>
      </c>
      <c r="AD230" s="557">
        <v>680000</v>
      </c>
      <c r="AE230" s="677">
        <v>61430</v>
      </c>
      <c r="AF230" s="679">
        <v>54970</v>
      </c>
      <c r="AG230" s="679">
        <v>48500</v>
      </c>
      <c r="AH230" s="679">
        <v>42030</v>
      </c>
      <c r="AI230" s="679">
        <v>35570</v>
      </c>
      <c r="AJ230" s="679">
        <v>29100</v>
      </c>
      <c r="AK230" s="679">
        <v>22640</v>
      </c>
      <c r="AL230" s="688">
        <v>17980</v>
      </c>
      <c r="AM230" s="504">
        <f t="shared" si="13"/>
        <v>0</v>
      </c>
      <c r="AN230" s="519">
        <f t="shared" si="13"/>
        <v>0</v>
      </c>
      <c r="AO230" s="548">
        <v>234100</v>
      </c>
      <c r="AP230" s="196"/>
    </row>
    <row r="231" spans="29:42">
      <c r="AC231" s="547">
        <v>680000</v>
      </c>
      <c r="AD231" s="557">
        <v>683000</v>
      </c>
      <c r="AE231" s="677">
        <v>61980</v>
      </c>
      <c r="AF231" s="679">
        <v>55520</v>
      </c>
      <c r="AG231" s="679">
        <v>49050</v>
      </c>
      <c r="AH231" s="679">
        <v>42590</v>
      </c>
      <c r="AI231" s="679">
        <v>36120</v>
      </c>
      <c r="AJ231" s="679">
        <v>29650</v>
      </c>
      <c r="AK231" s="679">
        <v>23190</v>
      </c>
      <c r="AL231" s="688">
        <v>18260</v>
      </c>
      <c r="AM231" s="504">
        <f t="shared" si="13"/>
        <v>0</v>
      </c>
      <c r="AN231" s="519">
        <f t="shared" si="13"/>
        <v>0</v>
      </c>
      <c r="AO231" s="548">
        <v>225200</v>
      </c>
      <c r="AP231" s="196"/>
    </row>
    <row r="232" spans="29:42">
      <c r="AC232" s="547">
        <v>683000</v>
      </c>
      <c r="AD232" s="557">
        <v>686000</v>
      </c>
      <c r="AE232" s="677">
        <v>62540</v>
      </c>
      <c r="AF232" s="679">
        <v>56070</v>
      </c>
      <c r="AG232" s="679">
        <v>49600</v>
      </c>
      <c r="AH232" s="679">
        <v>43140</v>
      </c>
      <c r="AI232" s="679">
        <v>36670</v>
      </c>
      <c r="AJ232" s="679">
        <v>30200</v>
      </c>
      <c r="AK232" s="679">
        <v>23740</v>
      </c>
      <c r="AL232" s="688">
        <v>18530</v>
      </c>
      <c r="AM232" s="504">
        <f t="shared" si="13"/>
        <v>0</v>
      </c>
      <c r="AN232" s="519">
        <f t="shared" si="13"/>
        <v>0</v>
      </c>
      <c r="AO232" s="548">
        <v>226400</v>
      </c>
      <c r="AP232" s="196"/>
    </row>
    <row r="233" spans="29:42">
      <c r="AC233" s="551">
        <v>686000</v>
      </c>
      <c r="AD233" s="558">
        <v>689000</v>
      </c>
      <c r="AE233" s="678">
        <v>63090</v>
      </c>
      <c r="AF233" s="680">
        <v>56620</v>
      </c>
      <c r="AG233" s="680">
        <v>50150</v>
      </c>
      <c r="AH233" s="680">
        <v>43690</v>
      </c>
      <c r="AI233" s="680">
        <v>37230</v>
      </c>
      <c r="AJ233" s="680">
        <v>30750</v>
      </c>
      <c r="AK233" s="680">
        <v>24290</v>
      </c>
      <c r="AL233" s="687">
        <v>18810</v>
      </c>
      <c r="AM233" s="504">
        <f t="shared" si="13"/>
        <v>0</v>
      </c>
      <c r="AN233" s="519">
        <f t="shared" si="13"/>
        <v>0</v>
      </c>
      <c r="AO233" s="553">
        <v>227400</v>
      </c>
      <c r="AP233" s="196"/>
    </row>
    <row r="234" spans="29:42">
      <c r="AC234" s="547">
        <v>689000</v>
      </c>
      <c r="AD234" s="557">
        <v>692000</v>
      </c>
      <c r="AE234" s="677">
        <v>63640</v>
      </c>
      <c r="AF234" s="679">
        <v>57180</v>
      </c>
      <c r="AG234" s="679">
        <v>50700</v>
      </c>
      <c r="AH234" s="679">
        <v>44240</v>
      </c>
      <c r="AI234" s="679">
        <v>37780</v>
      </c>
      <c r="AJ234" s="679">
        <v>31300</v>
      </c>
      <c r="AK234" s="679">
        <v>24840</v>
      </c>
      <c r="AL234" s="688">
        <v>19080</v>
      </c>
      <c r="AM234" s="504">
        <f t="shared" si="13"/>
        <v>0</v>
      </c>
      <c r="AN234" s="519">
        <f t="shared" si="13"/>
        <v>0</v>
      </c>
      <c r="AO234" s="548">
        <v>228500</v>
      </c>
      <c r="AP234" s="196"/>
    </row>
    <row r="235" spans="29:42">
      <c r="AC235" s="547">
        <v>692000</v>
      </c>
      <c r="AD235" s="557">
        <v>695000</v>
      </c>
      <c r="AE235" s="677">
        <v>64190</v>
      </c>
      <c r="AF235" s="679">
        <v>57730</v>
      </c>
      <c r="AG235" s="679">
        <v>51250</v>
      </c>
      <c r="AH235" s="679">
        <v>44790</v>
      </c>
      <c r="AI235" s="679">
        <v>38330</v>
      </c>
      <c r="AJ235" s="679">
        <v>31860</v>
      </c>
      <c r="AK235" s="679">
        <v>25390</v>
      </c>
      <c r="AL235" s="688">
        <v>19360</v>
      </c>
      <c r="AM235" s="504">
        <f t="shared" si="13"/>
        <v>0</v>
      </c>
      <c r="AN235" s="519">
        <f t="shared" si="13"/>
        <v>0</v>
      </c>
      <c r="AO235" s="548">
        <v>229600</v>
      </c>
      <c r="AP235" s="196"/>
    </row>
    <row r="236" spans="29:42">
      <c r="AC236" s="547">
        <v>695000</v>
      </c>
      <c r="AD236" s="557">
        <v>698000</v>
      </c>
      <c r="AE236" s="677">
        <v>64740</v>
      </c>
      <c r="AF236" s="679">
        <v>58280</v>
      </c>
      <c r="AG236" s="679">
        <v>51810</v>
      </c>
      <c r="AH236" s="679">
        <v>45340</v>
      </c>
      <c r="AI236" s="679">
        <v>38880</v>
      </c>
      <c r="AJ236" s="679">
        <v>32410</v>
      </c>
      <c r="AK236" s="679">
        <v>25940</v>
      </c>
      <c r="AL236" s="688">
        <v>19630</v>
      </c>
      <c r="AM236" s="504">
        <f t="shared" si="13"/>
        <v>0</v>
      </c>
      <c r="AN236" s="519">
        <f t="shared" si="13"/>
        <v>0</v>
      </c>
      <c r="AO236" s="548">
        <v>230700</v>
      </c>
      <c r="AP236" s="196"/>
    </row>
    <row r="237" spans="29:42">
      <c r="AC237" s="547">
        <v>698000</v>
      </c>
      <c r="AD237" s="557">
        <v>701000</v>
      </c>
      <c r="AE237" s="677">
        <v>65290</v>
      </c>
      <c r="AF237" s="679">
        <v>58830</v>
      </c>
      <c r="AG237" s="679">
        <v>52360</v>
      </c>
      <c r="AH237" s="679">
        <v>45890</v>
      </c>
      <c r="AI237" s="679">
        <v>39430</v>
      </c>
      <c r="AJ237" s="679">
        <v>32960</v>
      </c>
      <c r="AK237" s="679">
        <v>26490</v>
      </c>
      <c r="AL237" s="688">
        <v>20030</v>
      </c>
      <c r="AM237" s="504">
        <f t="shared" si="13"/>
        <v>0</v>
      </c>
      <c r="AN237" s="519">
        <f t="shared" si="13"/>
        <v>0</v>
      </c>
      <c r="AO237" s="548">
        <v>232400</v>
      </c>
      <c r="AP237" s="196"/>
    </row>
    <row r="238" spans="29:42">
      <c r="AC238" s="551">
        <v>701000</v>
      </c>
      <c r="AD238" s="558">
        <v>704000</v>
      </c>
      <c r="AE238" s="678">
        <v>65840</v>
      </c>
      <c r="AF238" s="680">
        <v>59380</v>
      </c>
      <c r="AG238" s="680">
        <v>52910</v>
      </c>
      <c r="AH238" s="680">
        <v>46450</v>
      </c>
      <c r="AI238" s="680">
        <v>39980</v>
      </c>
      <c r="AJ238" s="680">
        <v>33510</v>
      </c>
      <c r="AK238" s="680">
        <v>27050</v>
      </c>
      <c r="AL238" s="687">
        <v>20580</v>
      </c>
      <c r="AM238" s="504">
        <f t="shared" si="13"/>
        <v>0</v>
      </c>
      <c r="AN238" s="519">
        <f t="shared" si="13"/>
        <v>0</v>
      </c>
      <c r="AO238" s="553">
        <v>234000</v>
      </c>
      <c r="AP238" s="196"/>
    </row>
    <row r="239" spans="29:42">
      <c r="AC239" s="547">
        <v>704000</v>
      </c>
      <c r="AD239" s="557">
        <v>707000</v>
      </c>
      <c r="AE239" s="677">
        <v>66400</v>
      </c>
      <c r="AF239" s="679">
        <v>59930</v>
      </c>
      <c r="AG239" s="679">
        <v>53460</v>
      </c>
      <c r="AH239" s="679">
        <v>47000</v>
      </c>
      <c r="AI239" s="679">
        <v>40530</v>
      </c>
      <c r="AJ239" s="679">
        <v>34060</v>
      </c>
      <c r="AK239" s="679">
        <v>27600</v>
      </c>
      <c r="AL239" s="688">
        <v>21130</v>
      </c>
      <c r="AM239" s="504">
        <f t="shared" si="13"/>
        <v>0</v>
      </c>
      <c r="AN239" s="519">
        <f t="shared" si="13"/>
        <v>0</v>
      </c>
      <c r="AO239" s="548">
        <v>235600</v>
      </c>
      <c r="AP239" s="196"/>
    </row>
    <row r="240" spans="29:42">
      <c r="AC240" s="547">
        <v>707000</v>
      </c>
      <c r="AD240" s="557">
        <v>710000</v>
      </c>
      <c r="AE240" s="677">
        <v>66950</v>
      </c>
      <c r="AF240" s="679">
        <v>60480</v>
      </c>
      <c r="AG240" s="679">
        <v>54010</v>
      </c>
      <c r="AH240" s="679">
        <v>47550</v>
      </c>
      <c r="AI240" s="679">
        <v>41090</v>
      </c>
      <c r="AJ240" s="679">
        <v>34610</v>
      </c>
      <c r="AK240" s="679">
        <v>28150</v>
      </c>
      <c r="AL240" s="688">
        <v>21690</v>
      </c>
      <c r="AM240" s="504">
        <f t="shared" si="13"/>
        <v>0</v>
      </c>
      <c r="AN240" s="519">
        <f t="shared" si="13"/>
        <v>0</v>
      </c>
      <c r="AO240" s="548">
        <v>237300</v>
      </c>
      <c r="AP240" s="196"/>
    </row>
    <row r="241" spans="29:42">
      <c r="AC241" s="547">
        <v>710000</v>
      </c>
      <c r="AD241" s="557">
        <v>713000</v>
      </c>
      <c r="AE241" s="677">
        <v>67500</v>
      </c>
      <c r="AF241" s="679">
        <v>61040</v>
      </c>
      <c r="AG241" s="679">
        <v>54560</v>
      </c>
      <c r="AH241" s="679">
        <v>48100</v>
      </c>
      <c r="AI241" s="679">
        <v>41640</v>
      </c>
      <c r="AJ241" s="679">
        <v>35160</v>
      </c>
      <c r="AK241" s="679">
        <v>28700</v>
      </c>
      <c r="AL241" s="688">
        <v>22240</v>
      </c>
      <c r="AM241" s="504">
        <f t="shared" si="13"/>
        <v>0</v>
      </c>
      <c r="AN241" s="519">
        <f t="shared" si="13"/>
        <v>0</v>
      </c>
      <c r="AO241" s="548">
        <v>238900</v>
      </c>
      <c r="AP241" s="196"/>
    </row>
    <row r="242" spans="29:42">
      <c r="AC242" s="547">
        <v>713000</v>
      </c>
      <c r="AD242" s="557">
        <v>716000</v>
      </c>
      <c r="AE242" s="677">
        <v>68050</v>
      </c>
      <c r="AF242" s="679">
        <v>61590</v>
      </c>
      <c r="AG242" s="679">
        <v>55110</v>
      </c>
      <c r="AH242" s="679">
        <v>48650</v>
      </c>
      <c r="AI242" s="679">
        <v>42190</v>
      </c>
      <c r="AJ242" s="679">
        <v>35710</v>
      </c>
      <c r="AK242" s="679">
        <v>29250</v>
      </c>
      <c r="AL242" s="688">
        <v>22790</v>
      </c>
      <c r="AM242" s="504">
        <f t="shared" si="13"/>
        <v>0</v>
      </c>
      <c r="AN242" s="519">
        <f t="shared" si="13"/>
        <v>0</v>
      </c>
      <c r="AO242" s="548">
        <v>240500</v>
      </c>
      <c r="AP242" s="196"/>
    </row>
    <row r="243" spans="29:42">
      <c r="AC243" s="551">
        <v>716000</v>
      </c>
      <c r="AD243" s="558">
        <v>719000</v>
      </c>
      <c r="AE243" s="678">
        <v>68600</v>
      </c>
      <c r="AF243" s="680">
        <v>62140</v>
      </c>
      <c r="AG243" s="680">
        <v>55660</v>
      </c>
      <c r="AH243" s="680">
        <v>49200</v>
      </c>
      <c r="AI243" s="680">
        <v>42740</v>
      </c>
      <c r="AJ243" s="680">
        <v>36270</v>
      </c>
      <c r="AK243" s="680">
        <v>29800</v>
      </c>
      <c r="AL243" s="687">
        <v>23340</v>
      </c>
      <c r="AM243" s="504">
        <f t="shared" si="13"/>
        <v>0</v>
      </c>
      <c r="AN243" s="519">
        <f t="shared" si="13"/>
        <v>0</v>
      </c>
      <c r="AO243" s="553">
        <v>242200</v>
      </c>
      <c r="AP243" s="196"/>
    </row>
    <row r="244" spans="29:42">
      <c r="AC244" s="547">
        <v>719000</v>
      </c>
      <c r="AD244" s="557">
        <v>722000</v>
      </c>
      <c r="AE244" s="677">
        <v>69150</v>
      </c>
      <c r="AF244" s="679">
        <v>62690</v>
      </c>
      <c r="AG244" s="679">
        <v>56220</v>
      </c>
      <c r="AH244" s="679">
        <v>49750</v>
      </c>
      <c r="AI244" s="679">
        <v>43290</v>
      </c>
      <c r="AJ244" s="679">
        <v>36820</v>
      </c>
      <c r="AK244" s="679">
        <v>30350</v>
      </c>
      <c r="AL244" s="688">
        <v>23890</v>
      </c>
      <c r="AM244" s="504">
        <f t="shared" si="13"/>
        <v>0</v>
      </c>
      <c r="AN244" s="519">
        <f t="shared" si="13"/>
        <v>0</v>
      </c>
      <c r="AO244" s="548">
        <v>243800</v>
      </c>
      <c r="AP244" s="196"/>
    </row>
    <row r="245" spans="29:42">
      <c r="AC245" s="547">
        <v>722000</v>
      </c>
      <c r="AD245" s="557">
        <v>725000</v>
      </c>
      <c r="AE245" s="677">
        <v>69700</v>
      </c>
      <c r="AF245" s="679">
        <v>63240</v>
      </c>
      <c r="AG245" s="679">
        <v>56770</v>
      </c>
      <c r="AH245" s="679">
        <v>50300</v>
      </c>
      <c r="AI245" s="679">
        <v>43840</v>
      </c>
      <c r="AJ245" s="679">
        <v>37370</v>
      </c>
      <c r="AK245" s="679">
        <v>30910</v>
      </c>
      <c r="AL245" s="688">
        <v>24440</v>
      </c>
      <c r="AM245" s="504">
        <f t="shared" ref="AM245:AN264" si="14">IF(AL245-$X$19&gt;0,AL245-$X$19,0)</f>
        <v>0</v>
      </c>
      <c r="AN245" s="519">
        <f t="shared" si="14"/>
        <v>0</v>
      </c>
      <c r="AO245" s="548">
        <v>245300</v>
      </c>
      <c r="AP245" s="196"/>
    </row>
    <row r="246" spans="29:42">
      <c r="AC246" s="547">
        <v>725000</v>
      </c>
      <c r="AD246" s="557">
        <v>728000</v>
      </c>
      <c r="AE246" s="677">
        <v>70260</v>
      </c>
      <c r="AF246" s="679">
        <v>63790</v>
      </c>
      <c r="AG246" s="679">
        <v>57320</v>
      </c>
      <c r="AH246" s="679">
        <v>50860</v>
      </c>
      <c r="AI246" s="679">
        <v>44390</v>
      </c>
      <c r="AJ246" s="679">
        <v>37920</v>
      </c>
      <c r="AK246" s="679">
        <v>31460</v>
      </c>
      <c r="AL246" s="688">
        <v>24990</v>
      </c>
      <c r="AM246" s="504">
        <f t="shared" si="14"/>
        <v>0</v>
      </c>
      <c r="AN246" s="519">
        <f t="shared" si="14"/>
        <v>0</v>
      </c>
      <c r="AO246" s="548">
        <v>247000</v>
      </c>
      <c r="AP246" s="196"/>
    </row>
    <row r="247" spans="29:42">
      <c r="AC247" s="547">
        <v>728000</v>
      </c>
      <c r="AD247" s="557">
        <v>731000</v>
      </c>
      <c r="AE247" s="677">
        <v>70810</v>
      </c>
      <c r="AF247" s="679">
        <v>64340</v>
      </c>
      <c r="AG247" s="679">
        <v>57870</v>
      </c>
      <c r="AH247" s="679">
        <v>51410</v>
      </c>
      <c r="AI247" s="679">
        <v>44940</v>
      </c>
      <c r="AJ247" s="679">
        <v>38470</v>
      </c>
      <c r="AK247" s="679">
        <v>32010</v>
      </c>
      <c r="AL247" s="688">
        <v>25550</v>
      </c>
      <c r="AM247" s="504">
        <f t="shared" si="14"/>
        <v>0</v>
      </c>
      <c r="AN247" s="519">
        <f t="shared" si="14"/>
        <v>0</v>
      </c>
      <c r="AO247" s="548">
        <v>248600</v>
      </c>
      <c r="AP247" s="196"/>
    </row>
    <row r="248" spans="29:42">
      <c r="AC248" s="551">
        <v>731000</v>
      </c>
      <c r="AD248" s="558">
        <v>734000</v>
      </c>
      <c r="AE248" s="678">
        <v>71360</v>
      </c>
      <c r="AF248" s="680">
        <v>64890</v>
      </c>
      <c r="AG248" s="680">
        <v>58420</v>
      </c>
      <c r="AH248" s="680">
        <v>51960</v>
      </c>
      <c r="AI248" s="680">
        <v>45500</v>
      </c>
      <c r="AJ248" s="680">
        <v>39020</v>
      </c>
      <c r="AK248" s="680">
        <v>32560</v>
      </c>
      <c r="AL248" s="687">
        <v>26100</v>
      </c>
      <c r="AM248" s="504">
        <f t="shared" si="14"/>
        <v>0</v>
      </c>
      <c r="AN248" s="519">
        <f t="shared" si="14"/>
        <v>0</v>
      </c>
      <c r="AO248" s="553">
        <v>250200</v>
      </c>
      <c r="AP248" s="196"/>
    </row>
    <row r="249" spans="29:42" ht="14.25" thickBot="1">
      <c r="AC249" s="598">
        <v>734000</v>
      </c>
      <c r="AD249" s="599">
        <v>737000</v>
      </c>
      <c r="AE249" s="681">
        <v>71910</v>
      </c>
      <c r="AF249" s="682">
        <v>65450</v>
      </c>
      <c r="AG249" s="682">
        <v>58970</v>
      </c>
      <c r="AH249" s="682">
        <v>52510</v>
      </c>
      <c r="AI249" s="682">
        <v>46050</v>
      </c>
      <c r="AJ249" s="682">
        <v>39570</v>
      </c>
      <c r="AK249" s="682">
        <v>33110</v>
      </c>
      <c r="AL249" s="689">
        <v>26650</v>
      </c>
      <c r="AM249" s="504">
        <f t="shared" si="14"/>
        <v>0</v>
      </c>
      <c r="AN249" s="519">
        <f t="shared" si="14"/>
        <v>0</v>
      </c>
      <c r="AO249" s="601">
        <v>251900</v>
      </c>
      <c r="AP249" s="196"/>
    </row>
    <row r="250" spans="29:42">
      <c r="AC250" s="547">
        <v>737000</v>
      </c>
      <c r="AD250" s="557">
        <v>740000</v>
      </c>
      <c r="AE250" s="690">
        <v>72400</v>
      </c>
      <c r="AF250" s="691">
        <v>66000</v>
      </c>
      <c r="AG250" s="691">
        <v>59520</v>
      </c>
      <c r="AH250" s="691">
        <v>53060</v>
      </c>
      <c r="AI250" s="691">
        <v>46600</v>
      </c>
      <c r="AJ250" s="691">
        <v>40130</v>
      </c>
      <c r="AK250" s="691">
        <v>33660</v>
      </c>
      <c r="AL250" s="692">
        <v>27200</v>
      </c>
      <c r="AM250" s="504">
        <f t="shared" si="14"/>
        <v>0</v>
      </c>
      <c r="AN250" s="519">
        <f t="shared" si="14"/>
        <v>0</v>
      </c>
      <c r="AO250" s="548">
        <v>253500</v>
      </c>
      <c r="AP250" s="196"/>
    </row>
    <row r="251" spans="29:42">
      <c r="AC251" s="547">
        <v>740000</v>
      </c>
      <c r="AD251" s="557">
        <v>743000</v>
      </c>
      <c r="AE251" s="677">
        <v>73010</v>
      </c>
      <c r="AF251" s="679">
        <v>66550</v>
      </c>
      <c r="AG251" s="679">
        <v>60080</v>
      </c>
      <c r="AH251" s="679">
        <v>53610</v>
      </c>
      <c r="AI251" s="679">
        <v>47150</v>
      </c>
      <c r="AJ251" s="679">
        <v>40680</v>
      </c>
      <c r="AK251" s="696">
        <v>34210</v>
      </c>
      <c r="AL251" s="688">
        <v>27750</v>
      </c>
      <c r="AM251" s="504">
        <f t="shared" si="14"/>
        <v>0</v>
      </c>
      <c r="AN251" s="519">
        <f t="shared" si="14"/>
        <v>0</v>
      </c>
      <c r="AO251" s="548">
        <v>255100</v>
      </c>
      <c r="AP251" s="196"/>
    </row>
    <row r="252" spans="29:42">
      <c r="AC252" s="547">
        <v>743000</v>
      </c>
      <c r="AD252" s="557">
        <v>746000</v>
      </c>
      <c r="AE252" s="677">
        <v>73560</v>
      </c>
      <c r="AF252" s="679">
        <v>67100</v>
      </c>
      <c r="AG252" s="679">
        <v>60630</v>
      </c>
      <c r="AH252" s="679">
        <v>54160</v>
      </c>
      <c r="AI252" s="679">
        <v>47700</v>
      </c>
      <c r="AJ252" s="679">
        <v>41230</v>
      </c>
      <c r="AK252" s="679">
        <v>34770</v>
      </c>
      <c r="AL252" s="688">
        <v>28300</v>
      </c>
      <c r="AM252" s="504">
        <f t="shared" si="14"/>
        <v>0</v>
      </c>
      <c r="AN252" s="519">
        <f t="shared" si="14"/>
        <v>0</v>
      </c>
      <c r="AO252" s="548">
        <v>256800</v>
      </c>
      <c r="AP252" s="196"/>
    </row>
    <row r="253" spans="29:42">
      <c r="AC253" s="551">
        <v>746000</v>
      </c>
      <c r="AD253" s="558">
        <v>749000</v>
      </c>
      <c r="AE253" s="678">
        <v>74110</v>
      </c>
      <c r="AF253" s="680">
        <v>67650</v>
      </c>
      <c r="AG253" s="680">
        <v>61180</v>
      </c>
      <c r="AH253" s="680">
        <v>54720</v>
      </c>
      <c r="AI253" s="680">
        <v>48250</v>
      </c>
      <c r="AJ253" s="680">
        <v>41780</v>
      </c>
      <c r="AK253" s="680">
        <v>35320</v>
      </c>
      <c r="AL253" s="687">
        <v>28850</v>
      </c>
      <c r="AM253" s="504">
        <f t="shared" si="14"/>
        <v>0</v>
      </c>
      <c r="AN253" s="519">
        <f t="shared" si="14"/>
        <v>0</v>
      </c>
      <c r="AO253" s="553">
        <v>258400</v>
      </c>
      <c r="AP253" s="196"/>
    </row>
    <row r="254" spans="29:42">
      <c r="AC254" s="547">
        <v>749000</v>
      </c>
      <c r="AD254" s="557">
        <v>752000</v>
      </c>
      <c r="AE254" s="677">
        <v>74670</v>
      </c>
      <c r="AF254" s="679">
        <v>68200</v>
      </c>
      <c r="AG254" s="679">
        <v>61730</v>
      </c>
      <c r="AH254" s="679">
        <v>55270</v>
      </c>
      <c r="AI254" s="679">
        <v>48800</v>
      </c>
      <c r="AJ254" s="679">
        <v>42330</v>
      </c>
      <c r="AK254" s="679">
        <v>35870</v>
      </c>
      <c r="AL254" s="688">
        <v>29400</v>
      </c>
      <c r="AM254" s="504">
        <f t="shared" si="14"/>
        <v>0</v>
      </c>
      <c r="AN254" s="519">
        <f t="shared" si="14"/>
        <v>0</v>
      </c>
      <c r="AO254" s="548">
        <v>259900</v>
      </c>
      <c r="AP254" s="196"/>
    </row>
    <row r="255" spans="29:42">
      <c r="AC255" s="547">
        <v>752000</v>
      </c>
      <c r="AD255" s="557">
        <v>755000</v>
      </c>
      <c r="AE255" s="697">
        <v>75220</v>
      </c>
      <c r="AF255" s="679">
        <v>68750</v>
      </c>
      <c r="AG255" s="679">
        <v>62280</v>
      </c>
      <c r="AH255" s="679">
        <v>55820</v>
      </c>
      <c r="AI255" s="679">
        <v>49360</v>
      </c>
      <c r="AJ255" s="679">
        <v>42880</v>
      </c>
      <c r="AK255" s="679">
        <v>36420</v>
      </c>
      <c r="AL255" s="688">
        <v>29960</v>
      </c>
      <c r="AM255" s="504">
        <f t="shared" si="14"/>
        <v>0</v>
      </c>
      <c r="AN255" s="519">
        <f t="shared" si="14"/>
        <v>0</v>
      </c>
      <c r="AO255" s="548">
        <v>261600</v>
      </c>
      <c r="AP255" s="196"/>
    </row>
    <row r="256" spans="29:42">
      <c r="AC256" s="547">
        <v>755000</v>
      </c>
      <c r="AD256" s="557">
        <v>758000</v>
      </c>
      <c r="AE256" s="677">
        <v>75770</v>
      </c>
      <c r="AF256" s="679">
        <v>69310</v>
      </c>
      <c r="AG256" s="679">
        <v>62830</v>
      </c>
      <c r="AH256" s="679">
        <v>56370</v>
      </c>
      <c r="AI256" s="679">
        <v>49910</v>
      </c>
      <c r="AJ256" s="679">
        <v>43430</v>
      </c>
      <c r="AK256" s="679">
        <v>36970</v>
      </c>
      <c r="AL256" s="688">
        <v>30510</v>
      </c>
      <c r="AM256" s="504">
        <f t="shared" si="14"/>
        <v>0</v>
      </c>
      <c r="AN256" s="519">
        <f t="shared" si="14"/>
        <v>0</v>
      </c>
      <c r="AO256" s="548">
        <v>263200</v>
      </c>
      <c r="AP256" s="196"/>
    </row>
    <row r="257" spans="29:42">
      <c r="AC257" s="547">
        <v>758000</v>
      </c>
      <c r="AD257" s="557">
        <v>761000</v>
      </c>
      <c r="AE257" s="677">
        <v>76320</v>
      </c>
      <c r="AF257" s="679">
        <v>69860</v>
      </c>
      <c r="AG257" s="679">
        <v>63380</v>
      </c>
      <c r="AH257" s="679">
        <v>56920</v>
      </c>
      <c r="AI257" s="679">
        <v>50460</v>
      </c>
      <c r="AJ257" s="679">
        <v>43980</v>
      </c>
      <c r="AK257" s="679">
        <v>37520</v>
      </c>
      <c r="AL257" s="688">
        <v>31060</v>
      </c>
      <c r="AM257" s="504">
        <f t="shared" si="14"/>
        <v>0</v>
      </c>
      <c r="AN257" s="519">
        <f t="shared" si="14"/>
        <v>0</v>
      </c>
      <c r="AO257" s="548">
        <v>264800</v>
      </c>
      <c r="AP257" s="196"/>
    </row>
    <row r="258" spans="29:42">
      <c r="AC258" s="551">
        <v>761000</v>
      </c>
      <c r="AD258" s="558">
        <v>764000</v>
      </c>
      <c r="AE258" s="678">
        <v>76870</v>
      </c>
      <c r="AF258" s="680">
        <v>70410</v>
      </c>
      <c r="AG258" s="680">
        <v>63940</v>
      </c>
      <c r="AH258" s="680">
        <v>57470</v>
      </c>
      <c r="AI258" s="680">
        <v>51010</v>
      </c>
      <c r="AJ258" s="680">
        <v>44540</v>
      </c>
      <c r="AK258" s="680">
        <v>38070</v>
      </c>
      <c r="AL258" s="687">
        <v>31610</v>
      </c>
      <c r="AM258" s="504">
        <f t="shared" si="14"/>
        <v>0</v>
      </c>
      <c r="AN258" s="519">
        <f t="shared" si="14"/>
        <v>0</v>
      </c>
      <c r="AO258" s="553">
        <v>266500</v>
      </c>
      <c r="AP258" s="196"/>
    </row>
    <row r="259" spans="29:42">
      <c r="AC259" s="547">
        <v>764000</v>
      </c>
      <c r="AD259" s="557">
        <v>767000</v>
      </c>
      <c r="AE259" s="698">
        <v>77420</v>
      </c>
      <c r="AF259" s="679">
        <v>70960</v>
      </c>
      <c r="AG259" s="679">
        <v>64490</v>
      </c>
      <c r="AH259" s="679">
        <v>58020</v>
      </c>
      <c r="AI259" s="679">
        <v>51560</v>
      </c>
      <c r="AJ259" s="679">
        <v>45090</v>
      </c>
      <c r="AK259" s="679">
        <v>38620</v>
      </c>
      <c r="AL259" s="688">
        <v>32160</v>
      </c>
      <c r="AM259" s="504">
        <f t="shared" si="14"/>
        <v>0</v>
      </c>
      <c r="AN259" s="519">
        <f t="shared" si="14"/>
        <v>0</v>
      </c>
      <c r="AO259" s="548">
        <v>268100</v>
      </c>
      <c r="AP259" s="196"/>
    </row>
    <row r="260" spans="29:42">
      <c r="AC260" s="547">
        <v>767000</v>
      </c>
      <c r="AD260" s="557">
        <v>770000</v>
      </c>
      <c r="AE260" s="677">
        <v>77970</v>
      </c>
      <c r="AF260" s="679">
        <v>71510</v>
      </c>
      <c r="AG260" s="679">
        <v>65040</v>
      </c>
      <c r="AH260" s="679">
        <v>58570</v>
      </c>
      <c r="AI260" s="679">
        <v>52110</v>
      </c>
      <c r="AJ260" s="679">
        <v>45640</v>
      </c>
      <c r="AK260" s="679">
        <v>39180</v>
      </c>
      <c r="AL260" s="688">
        <v>32710</v>
      </c>
      <c r="AM260" s="504">
        <f t="shared" si="14"/>
        <v>0</v>
      </c>
      <c r="AN260" s="519">
        <f t="shared" si="14"/>
        <v>0</v>
      </c>
      <c r="AO260" s="548">
        <v>269700</v>
      </c>
      <c r="AP260" s="196"/>
    </row>
    <row r="261" spans="29:42">
      <c r="AC261" s="547">
        <v>770000</v>
      </c>
      <c r="AD261" s="557">
        <v>773000</v>
      </c>
      <c r="AE261" s="677">
        <v>78530</v>
      </c>
      <c r="AF261" s="679">
        <v>72060</v>
      </c>
      <c r="AG261" s="679">
        <v>65590</v>
      </c>
      <c r="AH261" s="679">
        <v>59130</v>
      </c>
      <c r="AI261" s="679">
        <v>52660</v>
      </c>
      <c r="AJ261" s="679">
        <v>46190</v>
      </c>
      <c r="AK261" s="679">
        <v>39730</v>
      </c>
      <c r="AL261" s="688">
        <v>33260</v>
      </c>
      <c r="AM261" s="504">
        <f t="shared" si="14"/>
        <v>0</v>
      </c>
      <c r="AN261" s="519">
        <f t="shared" si="14"/>
        <v>0</v>
      </c>
      <c r="AO261" s="548">
        <v>271400</v>
      </c>
      <c r="AP261" s="196"/>
    </row>
    <row r="262" spans="29:42">
      <c r="AC262" s="547">
        <v>773000</v>
      </c>
      <c r="AD262" s="557">
        <v>776000</v>
      </c>
      <c r="AE262" s="677">
        <v>79080</v>
      </c>
      <c r="AF262" s="679">
        <v>72610</v>
      </c>
      <c r="AG262" s="679">
        <v>66140</v>
      </c>
      <c r="AH262" s="679">
        <v>59680</v>
      </c>
      <c r="AI262" s="679">
        <v>53210</v>
      </c>
      <c r="AJ262" s="679">
        <v>46740</v>
      </c>
      <c r="AK262" s="679">
        <v>40280</v>
      </c>
      <c r="AL262" s="688">
        <v>33820</v>
      </c>
      <c r="AM262" s="504">
        <f t="shared" si="14"/>
        <v>0</v>
      </c>
      <c r="AN262" s="519">
        <f t="shared" si="14"/>
        <v>0</v>
      </c>
      <c r="AO262" s="548">
        <v>273000</v>
      </c>
      <c r="AP262" s="196"/>
    </row>
    <row r="263" spans="29:42">
      <c r="AC263" s="551">
        <v>776000</v>
      </c>
      <c r="AD263" s="558">
        <v>779000</v>
      </c>
      <c r="AE263" s="678">
        <v>79630</v>
      </c>
      <c r="AF263" s="680">
        <v>73160</v>
      </c>
      <c r="AG263" s="680">
        <v>66690</v>
      </c>
      <c r="AH263" s="680">
        <v>60230</v>
      </c>
      <c r="AI263" s="680">
        <v>53770</v>
      </c>
      <c r="AJ263" s="680">
        <v>47290</v>
      </c>
      <c r="AK263" s="680">
        <v>40830</v>
      </c>
      <c r="AL263" s="687">
        <v>34370</v>
      </c>
      <c r="AM263" s="504">
        <f t="shared" si="14"/>
        <v>0</v>
      </c>
      <c r="AN263" s="519">
        <f t="shared" si="14"/>
        <v>0</v>
      </c>
      <c r="AO263" s="553">
        <v>274000</v>
      </c>
      <c r="AP263" s="196"/>
    </row>
    <row r="264" spans="29:42">
      <c r="AC264" s="547">
        <v>779000</v>
      </c>
      <c r="AD264" s="557">
        <v>782000</v>
      </c>
      <c r="AE264" s="698">
        <v>80180</v>
      </c>
      <c r="AF264" s="679">
        <v>73720</v>
      </c>
      <c r="AG264" s="679">
        <v>67240</v>
      </c>
      <c r="AH264" s="679">
        <v>60780</v>
      </c>
      <c r="AI264" s="679">
        <v>54320</v>
      </c>
      <c r="AJ264" s="679">
        <v>47840</v>
      </c>
      <c r="AK264" s="679">
        <v>41380</v>
      </c>
      <c r="AL264" s="688">
        <v>34920</v>
      </c>
      <c r="AM264" s="504">
        <f t="shared" si="14"/>
        <v>0</v>
      </c>
      <c r="AN264" s="519">
        <f t="shared" si="14"/>
        <v>0</v>
      </c>
      <c r="AO264" s="548">
        <v>276200</v>
      </c>
      <c r="AP264" s="196"/>
    </row>
    <row r="265" spans="29:42">
      <c r="AC265" s="547">
        <v>782000</v>
      </c>
      <c r="AD265" s="557">
        <v>785000</v>
      </c>
      <c r="AE265" s="677">
        <v>80730</v>
      </c>
      <c r="AF265" s="679">
        <v>74270</v>
      </c>
      <c r="AG265" s="679">
        <v>67790</v>
      </c>
      <c r="AH265" s="679">
        <v>61330</v>
      </c>
      <c r="AI265" s="679">
        <v>54870</v>
      </c>
      <c r="AJ265" s="679">
        <v>48400</v>
      </c>
      <c r="AK265" s="679">
        <v>41930</v>
      </c>
      <c r="AL265" s="688">
        <v>35470</v>
      </c>
      <c r="AM265" s="504">
        <f t="shared" ref="AM265:AN284" si="15">IF(AL265-$X$19&gt;0,AL265-$X$19,0)</f>
        <v>0</v>
      </c>
      <c r="AN265" s="519">
        <f t="shared" si="15"/>
        <v>0</v>
      </c>
      <c r="AO265" s="548">
        <v>277800</v>
      </c>
      <c r="AP265" s="196"/>
    </row>
    <row r="266" spans="29:42">
      <c r="AC266" s="547">
        <v>785000</v>
      </c>
      <c r="AD266" s="557">
        <v>788000</v>
      </c>
      <c r="AE266" s="697">
        <v>81280</v>
      </c>
      <c r="AF266" s="679">
        <v>74820</v>
      </c>
      <c r="AG266" s="679">
        <v>68350</v>
      </c>
      <c r="AH266" s="679">
        <v>61880</v>
      </c>
      <c r="AI266" s="679">
        <v>55420</v>
      </c>
      <c r="AJ266" s="679">
        <v>48950</v>
      </c>
      <c r="AK266" s="679">
        <v>42480</v>
      </c>
      <c r="AL266" s="688">
        <v>36020</v>
      </c>
      <c r="AM266" s="504">
        <f t="shared" si="15"/>
        <v>0</v>
      </c>
      <c r="AN266" s="519">
        <f t="shared" si="15"/>
        <v>0</v>
      </c>
      <c r="AO266" s="548">
        <v>279400</v>
      </c>
      <c r="AP266" s="196"/>
    </row>
    <row r="267" spans="29:42">
      <c r="AC267" s="547">
        <v>788000</v>
      </c>
      <c r="AD267" s="557">
        <v>791000</v>
      </c>
      <c r="AE267" s="699">
        <v>81830</v>
      </c>
      <c r="AF267" s="679">
        <v>75370</v>
      </c>
      <c r="AG267" s="679">
        <v>68900</v>
      </c>
      <c r="AH267" s="679">
        <v>62430</v>
      </c>
      <c r="AI267" s="679">
        <v>55970</v>
      </c>
      <c r="AJ267" s="679">
        <v>49500</v>
      </c>
      <c r="AK267" s="679">
        <v>43040</v>
      </c>
      <c r="AL267" s="688">
        <v>36570</v>
      </c>
      <c r="AM267" s="504">
        <f t="shared" si="15"/>
        <v>0</v>
      </c>
      <c r="AN267" s="519">
        <f t="shared" si="15"/>
        <v>0</v>
      </c>
      <c r="AO267" s="548">
        <v>281100</v>
      </c>
      <c r="AP267" s="196"/>
    </row>
    <row r="268" spans="29:42">
      <c r="AC268" s="551">
        <v>791000</v>
      </c>
      <c r="AD268" s="558">
        <v>794000</v>
      </c>
      <c r="AE268" s="678">
        <v>82460</v>
      </c>
      <c r="AF268" s="680">
        <v>75920</v>
      </c>
      <c r="AG268" s="680">
        <v>69450</v>
      </c>
      <c r="AH268" s="680">
        <v>62990</v>
      </c>
      <c r="AI268" s="680">
        <v>56520</v>
      </c>
      <c r="AJ268" s="680">
        <v>50050</v>
      </c>
      <c r="AK268" s="680">
        <v>43590</v>
      </c>
      <c r="AL268" s="687">
        <v>37120</v>
      </c>
      <c r="AM268" s="504">
        <f t="shared" si="15"/>
        <v>0</v>
      </c>
      <c r="AN268" s="519">
        <f t="shared" si="15"/>
        <v>0</v>
      </c>
      <c r="AO268" s="553">
        <v>282700</v>
      </c>
      <c r="AP268" s="196"/>
    </row>
    <row r="269" spans="29:42">
      <c r="AC269" s="547">
        <v>794000</v>
      </c>
      <c r="AD269" s="557">
        <v>797000</v>
      </c>
      <c r="AE269" s="698">
        <v>83100</v>
      </c>
      <c r="AF269" s="679">
        <v>76470</v>
      </c>
      <c r="AG269" s="679">
        <v>70000</v>
      </c>
      <c r="AH269" s="679">
        <v>63540</v>
      </c>
      <c r="AI269" s="679">
        <v>57070</v>
      </c>
      <c r="AJ269" s="679">
        <v>50600</v>
      </c>
      <c r="AK269" s="679">
        <v>44140</v>
      </c>
      <c r="AL269" s="688">
        <v>37670</v>
      </c>
      <c r="AM269" s="504">
        <f t="shared" si="15"/>
        <v>0</v>
      </c>
      <c r="AN269" s="519">
        <f t="shared" si="15"/>
        <v>0</v>
      </c>
      <c r="AO269" s="548">
        <v>284300</v>
      </c>
      <c r="AP269" s="196"/>
    </row>
    <row r="270" spans="29:42">
      <c r="AC270" s="547">
        <v>797000</v>
      </c>
      <c r="AD270" s="557">
        <v>800000</v>
      </c>
      <c r="AE270" s="677">
        <v>83730</v>
      </c>
      <c r="AF270" s="679">
        <v>77020</v>
      </c>
      <c r="AG270" s="679">
        <v>70550</v>
      </c>
      <c r="AH270" s="679">
        <v>64090</v>
      </c>
      <c r="AI270" s="679">
        <v>57630</v>
      </c>
      <c r="AJ270" s="679">
        <v>51150</v>
      </c>
      <c r="AK270" s="679">
        <v>44690</v>
      </c>
      <c r="AL270" s="688">
        <v>38230</v>
      </c>
      <c r="AM270" s="504">
        <f t="shared" si="15"/>
        <v>0</v>
      </c>
      <c r="AN270" s="519">
        <f t="shared" si="15"/>
        <v>0</v>
      </c>
      <c r="AO270" s="548">
        <v>286000</v>
      </c>
      <c r="AP270" s="196"/>
    </row>
    <row r="271" spans="29:42">
      <c r="AC271" s="547">
        <v>800000</v>
      </c>
      <c r="AD271" s="557">
        <v>803000</v>
      </c>
      <c r="AE271" s="677">
        <v>84370</v>
      </c>
      <c r="AF271" s="679">
        <v>77580</v>
      </c>
      <c r="AG271" s="679">
        <v>71100</v>
      </c>
      <c r="AH271" s="679">
        <v>64640</v>
      </c>
      <c r="AI271" s="679">
        <v>58180</v>
      </c>
      <c r="AJ271" s="679">
        <v>51700</v>
      </c>
      <c r="AK271" s="679">
        <v>45140</v>
      </c>
      <c r="AL271" s="688">
        <v>38780</v>
      </c>
      <c r="AM271" s="504">
        <f t="shared" si="15"/>
        <v>0</v>
      </c>
      <c r="AN271" s="519">
        <f t="shared" si="15"/>
        <v>0</v>
      </c>
      <c r="AO271" s="548">
        <v>287600</v>
      </c>
      <c r="AP271" s="196"/>
    </row>
    <row r="272" spans="29:42">
      <c r="AC272" s="547">
        <v>803000</v>
      </c>
      <c r="AD272" s="557">
        <v>806000</v>
      </c>
      <c r="AE272" s="677">
        <v>85000</v>
      </c>
      <c r="AF272" s="679">
        <v>78130</v>
      </c>
      <c r="AG272" s="679">
        <v>71650</v>
      </c>
      <c r="AH272" s="679">
        <v>65190</v>
      </c>
      <c r="AI272" s="679">
        <v>58730</v>
      </c>
      <c r="AJ272" s="679">
        <v>52250</v>
      </c>
      <c r="AK272" s="679">
        <v>45790</v>
      </c>
      <c r="AL272" s="688">
        <v>39330</v>
      </c>
      <c r="AM272" s="504">
        <f t="shared" si="15"/>
        <v>0</v>
      </c>
      <c r="AN272" s="519">
        <f t="shared" si="15"/>
        <v>0</v>
      </c>
      <c r="AO272" s="548">
        <v>289200</v>
      </c>
      <c r="AP272" s="196"/>
    </row>
    <row r="273" spans="29:42">
      <c r="AC273" s="551">
        <v>806000</v>
      </c>
      <c r="AD273" s="558">
        <v>809000</v>
      </c>
      <c r="AE273" s="678">
        <v>85630</v>
      </c>
      <c r="AF273" s="680">
        <v>78680</v>
      </c>
      <c r="AG273" s="680">
        <v>72210</v>
      </c>
      <c r="AH273" s="680">
        <v>65740</v>
      </c>
      <c r="AI273" s="680">
        <v>59280</v>
      </c>
      <c r="AJ273" s="680">
        <v>52810</v>
      </c>
      <c r="AK273" s="680">
        <v>46340</v>
      </c>
      <c r="AL273" s="687">
        <v>39880</v>
      </c>
      <c r="AM273" s="504">
        <f t="shared" si="15"/>
        <v>0</v>
      </c>
      <c r="AN273" s="519">
        <f t="shared" si="15"/>
        <v>0</v>
      </c>
      <c r="AO273" s="553">
        <v>290800</v>
      </c>
      <c r="AP273" s="196"/>
    </row>
    <row r="274" spans="29:42">
      <c r="AC274" s="547">
        <v>809000</v>
      </c>
      <c r="AD274" s="557">
        <v>812000</v>
      </c>
      <c r="AE274" s="698">
        <v>86260</v>
      </c>
      <c r="AF274" s="679">
        <v>79230</v>
      </c>
      <c r="AG274" s="679">
        <v>72760</v>
      </c>
      <c r="AH274" s="679">
        <v>66290</v>
      </c>
      <c r="AI274" s="679">
        <v>59830</v>
      </c>
      <c r="AJ274" s="679">
        <v>53360</v>
      </c>
      <c r="AK274" s="679">
        <v>46890</v>
      </c>
      <c r="AL274" s="688">
        <v>40430</v>
      </c>
      <c r="AM274" s="504">
        <f t="shared" si="15"/>
        <v>0</v>
      </c>
      <c r="AN274" s="519">
        <f t="shared" si="15"/>
        <v>0</v>
      </c>
      <c r="AO274" s="548">
        <v>292400</v>
      </c>
      <c r="AP274" s="196"/>
    </row>
    <row r="275" spans="29:42">
      <c r="AC275" s="547">
        <v>812000</v>
      </c>
      <c r="AD275" s="557">
        <v>815000</v>
      </c>
      <c r="AE275" s="677">
        <v>86900</v>
      </c>
      <c r="AF275" s="679">
        <v>79780</v>
      </c>
      <c r="AG275" s="679">
        <v>73310</v>
      </c>
      <c r="AH275" s="679">
        <v>66840</v>
      </c>
      <c r="AI275" s="679">
        <v>60380</v>
      </c>
      <c r="AJ275" s="679">
        <v>53910</v>
      </c>
      <c r="AK275" s="679">
        <v>47450</v>
      </c>
      <c r="AL275" s="688">
        <v>40980</v>
      </c>
      <c r="AM275" s="504">
        <f t="shared" si="15"/>
        <v>0</v>
      </c>
      <c r="AN275" s="519">
        <f t="shared" si="15"/>
        <v>0</v>
      </c>
      <c r="AO275" s="548">
        <v>294000</v>
      </c>
      <c r="AP275" s="196"/>
    </row>
    <row r="276" spans="29:42">
      <c r="AC276" s="547">
        <v>815000</v>
      </c>
      <c r="AD276" s="557">
        <v>818000</v>
      </c>
      <c r="AE276" s="677">
        <v>87530</v>
      </c>
      <c r="AF276" s="679">
        <v>80330</v>
      </c>
      <c r="AG276" s="679">
        <v>73860</v>
      </c>
      <c r="AH276" s="679">
        <v>67400</v>
      </c>
      <c r="AI276" s="679">
        <v>60930</v>
      </c>
      <c r="AJ276" s="679">
        <v>54460</v>
      </c>
      <c r="AK276" s="679">
        <v>48000</v>
      </c>
      <c r="AL276" s="688">
        <v>41530</v>
      </c>
      <c r="AM276" s="504">
        <f t="shared" si="15"/>
        <v>0</v>
      </c>
      <c r="AN276" s="519">
        <f t="shared" si="15"/>
        <v>0</v>
      </c>
      <c r="AO276" s="548">
        <v>295700</v>
      </c>
      <c r="AP276" s="196"/>
    </row>
    <row r="277" spans="29:42">
      <c r="AC277" s="547">
        <v>818000</v>
      </c>
      <c r="AD277" s="557">
        <v>821000</v>
      </c>
      <c r="AE277" s="677">
        <v>88100</v>
      </c>
      <c r="AF277" s="679">
        <v>80880</v>
      </c>
      <c r="AG277" s="679">
        <v>74410</v>
      </c>
      <c r="AH277" s="679">
        <v>67950</v>
      </c>
      <c r="AI277" s="679">
        <v>61480</v>
      </c>
      <c r="AJ277" s="679">
        <v>55010</v>
      </c>
      <c r="AK277" s="679">
        <v>48550</v>
      </c>
      <c r="AL277" s="688">
        <v>42090</v>
      </c>
      <c r="AM277" s="504">
        <f t="shared" si="15"/>
        <v>0</v>
      </c>
      <c r="AN277" s="519">
        <f t="shared" si="15"/>
        <v>0</v>
      </c>
      <c r="AO277" s="548">
        <v>297300</v>
      </c>
      <c r="AP277" s="196"/>
    </row>
    <row r="278" spans="29:42">
      <c r="AC278" s="551">
        <v>821000</v>
      </c>
      <c r="AD278" s="558">
        <v>824000</v>
      </c>
      <c r="AE278" s="678">
        <v>88800</v>
      </c>
      <c r="AF278" s="680">
        <v>81430</v>
      </c>
      <c r="AG278" s="680">
        <v>74960</v>
      </c>
      <c r="AH278" s="680">
        <v>68500</v>
      </c>
      <c r="AI278" s="680">
        <v>62040</v>
      </c>
      <c r="AJ278" s="680">
        <v>55560</v>
      </c>
      <c r="AK278" s="680">
        <v>49100</v>
      </c>
      <c r="AL278" s="687">
        <v>42640</v>
      </c>
      <c r="AM278" s="504">
        <f t="shared" si="15"/>
        <v>0</v>
      </c>
      <c r="AN278" s="519">
        <f t="shared" si="15"/>
        <v>0</v>
      </c>
      <c r="AO278" s="553">
        <v>298900</v>
      </c>
      <c r="AP278" s="196"/>
    </row>
    <row r="279" spans="29:42">
      <c r="AC279" s="547">
        <v>824000</v>
      </c>
      <c r="AD279" s="557">
        <v>827000</v>
      </c>
      <c r="AE279" s="698">
        <v>89440</v>
      </c>
      <c r="AF279" s="679">
        <v>82000</v>
      </c>
      <c r="AG279" s="679">
        <v>75510</v>
      </c>
      <c r="AH279" s="679">
        <v>69050</v>
      </c>
      <c r="AI279" s="679">
        <v>62590</v>
      </c>
      <c r="AJ279" s="679">
        <v>56110</v>
      </c>
      <c r="AK279" s="679">
        <v>49650</v>
      </c>
      <c r="AL279" s="688">
        <v>43190</v>
      </c>
      <c r="AM279" s="504">
        <f t="shared" si="15"/>
        <v>0</v>
      </c>
      <c r="AN279" s="519">
        <f t="shared" si="15"/>
        <v>0</v>
      </c>
      <c r="AO279" s="548">
        <v>300600</v>
      </c>
      <c r="AP279" s="196"/>
    </row>
    <row r="280" spans="29:42">
      <c r="AC280" s="547">
        <v>827000</v>
      </c>
      <c r="AD280" s="557">
        <v>830000</v>
      </c>
      <c r="AE280" s="677">
        <v>90070</v>
      </c>
      <c r="AF280" s="679">
        <v>82630</v>
      </c>
      <c r="AG280" s="679">
        <v>76060</v>
      </c>
      <c r="AH280" s="679">
        <v>69600</v>
      </c>
      <c r="AI280" s="679">
        <v>63140</v>
      </c>
      <c r="AJ280" s="679">
        <v>56670</v>
      </c>
      <c r="AK280" s="679">
        <v>50200</v>
      </c>
      <c r="AL280" s="688">
        <v>43740</v>
      </c>
      <c r="AM280" s="504">
        <f t="shared" si="15"/>
        <v>0</v>
      </c>
      <c r="AN280" s="519">
        <f t="shared" si="15"/>
        <v>0</v>
      </c>
      <c r="AO280" s="548">
        <v>302200</v>
      </c>
      <c r="AP280" s="196"/>
    </row>
    <row r="281" spans="29:42">
      <c r="AC281" s="547">
        <v>830000</v>
      </c>
      <c r="AD281" s="557">
        <v>833000</v>
      </c>
      <c r="AE281" s="677">
        <v>90710</v>
      </c>
      <c r="AF281" s="679">
        <v>83260</v>
      </c>
      <c r="AG281" s="679">
        <v>76630</v>
      </c>
      <c r="AH281" s="679">
        <v>70150</v>
      </c>
      <c r="AI281" s="679">
        <v>63690</v>
      </c>
      <c r="AJ281" s="679">
        <v>57220</v>
      </c>
      <c r="AK281" s="679">
        <v>50750</v>
      </c>
      <c r="AL281" s="688">
        <v>44290</v>
      </c>
      <c r="AM281" s="504">
        <f t="shared" si="15"/>
        <v>0</v>
      </c>
      <c r="AN281" s="519">
        <f t="shared" si="15"/>
        <v>0</v>
      </c>
      <c r="AO281" s="548">
        <v>303800</v>
      </c>
      <c r="AP281" s="196"/>
    </row>
    <row r="282" spans="29:42">
      <c r="AC282" s="547">
        <v>833000</v>
      </c>
      <c r="AD282" s="557">
        <v>836000</v>
      </c>
      <c r="AE282" s="677">
        <v>91350</v>
      </c>
      <c r="AF282" s="679">
        <v>83920</v>
      </c>
      <c r="AG282" s="679">
        <v>77190</v>
      </c>
      <c r="AH282" s="679">
        <v>70710</v>
      </c>
      <c r="AI282" s="679">
        <v>64250</v>
      </c>
      <c r="AJ282" s="679">
        <v>57790</v>
      </c>
      <c r="AK282" s="679">
        <v>51320</v>
      </c>
      <c r="AL282" s="688">
        <v>44850</v>
      </c>
      <c r="AM282" s="504">
        <f t="shared" si="15"/>
        <v>0</v>
      </c>
      <c r="AN282" s="519">
        <f t="shared" si="15"/>
        <v>0</v>
      </c>
      <c r="AO282" s="548">
        <v>305400</v>
      </c>
      <c r="AP282" s="196"/>
    </row>
    <row r="283" spans="29:42">
      <c r="AC283" s="551">
        <v>836000</v>
      </c>
      <c r="AD283" s="558">
        <v>839000</v>
      </c>
      <c r="AE283" s="678">
        <v>92020</v>
      </c>
      <c r="AF283" s="680">
        <v>84580</v>
      </c>
      <c r="AG283" s="680">
        <v>77770</v>
      </c>
      <c r="AH283" s="680">
        <v>71300</v>
      </c>
      <c r="AI283" s="680">
        <v>64830</v>
      </c>
      <c r="AJ283" s="680">
        <v>58370</v>
      </c>
      <c r="AK283" s="680">
        <v>51900</v>
      </c>
      <c r="AL283" s="687">
        <v>45430</v>
      </c>
      <c r="AM283" s="504">
        <f t="shared" si="15"/>
        <v>0</v>
      </c>
      <c r="AN283" s="519">
        <f t="shared" si="15"/>
        <v>0</v>
      </c>
      <c r="AO283" s="553">
        <v>307000</v>
      </c>
      <c r="AP283" s="196"/>
    </row>
    <row r="284" spans="29:42">
      <c r="AC284" s="547">
        <v>839000</v>
      </c>
      <c r="AD284" s="557">
        <v>842000</v>
      </c>
      <c r="AE284" s="698">
        <v>92690</v>
      </c>
      <c r="AF284" s="679">
        <v>85250</v>
      </c>
      <c r="AG284" s="679">
        <v>78350</v>
      </c>
      <c r="AH284" s="679">
        <v>71880</v>
      </c>
      <c r="AI284" s="679">
        <v>65420</v>
      </c>
      <c r="AJ284" s="679">
        <v>58950</v>
      </c>
      <c r="AK284" s="679">
        <v>52480</v>
      </c>
      <c r="AL284" s="688">
        <v>46020</v>
      </c>
      <c r="AM284" s="504">
        <f t="shared" si="15"/>
        <v>0</v>
      </c>
      <c r="AN284" s="519">
        <f t="shared" si="15"/>
        <v>0</v>
      </c>
      <c r="AO284" s="548">
        <v>308500</v>
      </c>
      <c r="AP284" s="196"/>
    </row>
    <row r="285" spans="29:42">
      <c r="AC285" s="547">
        <v>842000</v>
      </c>
      <c r="AD285" s="557">
        <v>845000</v>
      </c>
      <c r="AE285" s="677">
        <v>93360</v>
      </c>
      <c r="AF285" s="679">
        <v>85920</v>
      </c>
      <c r="AG285" s="679">
        <v>78930</v>
      </c>
      <c r="AH285" s="679">
        <v>72460</v>
      </c>
      <c r="AI285" s="679">
        <v>66000</v>
      </c>
      <c r="AJ285" s="679">
        <v>59530</v>
      </c>
      <c r="AK285" s="679">
        <v>53060</v>
      </c>
      <c r="AL285" s="688">
        <v>46600</v>
      </c>
      <c r="AM285" s="504">
        <f t="shared" ref="AM285:AN304" si="16">IF(AL285-$X$19&gt;0,AL285-$X$19,0)</f>
        <v>0</v>
      </c>
      <c r="AN285" s="519">
        <f t="shared" si="16"/>
        <v>0</v>
      </c>
      <c r="AO285" s="548">
        <v>310100</v>
      </c>
      <c r="AP285" s="196"/>
    </row>
    <row r="286" spans="29:42">
      <c r="AC286" s="547">
        <v>845000</v>
      </c>
      <c r="AD286" s="557">
        <v>848000</v>
      </c>
      <c r="AE286" s="677">
        <v>94020</v>
      </c>
      <c r="AF286" s="679">
        <v>86590</v>
      </c>
      <c r="AG286" s="679">
        <v>79520</v>
      </c>
      <c r="AH286" s="679">
        <v>73040</v>
      </c>
      <c r="AI286" s="679">
        <v>66580</v>
      </c>
      <c r="AJ286" s="679">
        <v>60120</v>
      </c>
      <c r="AK286" s="679">
        <v>53640</v>
      </c>
      <c r="AL286" s="688">
        <v>47180</v>
      </c>
      <c r="AM286" s="504">
        <f t="shared" si="16"/>
        <v>0</v>
      </c>
      <c r="AN286" s="519">
        <f t="shared" si="16"/>
        <v>0</v>
      </c>
      <c r="AO286" s="548">
        <v>311600</v>
      </c>
      <c r="AP286" s="196"/>
    </row>
    <row r="287" spans="29:42">
      <c r="AC287" s="547">
        <v>848000</v>
      </c>
      <c r="AD287" s="557">
        <v>851000</v>
      </c>
      <c r="AE287" s="677">
        <v>94700</v>
      </c>
      <c r="AF287" s="679">
        <v>87260</v>
      </c>
      <c r="AG287" s="679">
        <v>80100</v>
      </c>
      <c r="AH287" s="679">
        <v>73620</v>
      </c>
      <c r="AI287" s="679">
        <v>67160</v>
      </c>
      <c r="AJ287" s="679">
        <v>60700</v>
      </c>
      <c r="AK287" s="679">
        <v>54230</v>
      </c>
      <c r="AL287" s="688">
        <v>47760</v>
      </c>
      <c r="AM287" s="504">
        <f t="shared" si="16"/>
        <v>0</v>
      </c>
      <c r="AN287" s="519">
        <f t="shared" si="16"/>
        <v>0</v>
      </c>
      <c r="AO287" s="548">
        <v>313100</v>
      </c>
      <c r="AP287" s="196"/>
    </row>
    <row r="288" spans="29:42">
      <c r="AC288" s="551">
        <v>851000</v>
      </c>
      <c r="AD288" s="558">
        <v>854000</v>
      </c>
      <c r="AE288" s="678">
        <v>95360</v>
      </c>
      <c r="AF288" s="680">
        <v>87930</v>
      </c>
      <c r="AG288" s="680">
        <v>80680</v>
      </c>
      <c r="AH288" s="680">
        <v>74210</v>
      </c>
      <c r="AI288" s="680">
        <v>67740</v>
      </c>
      <c r="AJ288" s="680">
        <v>61280</v>
      </c>
      <c r="AK288" s="680">
        <v>54810</v>
      </c>
      <c r="AL288" s="687">
        <v>48340</v>
      </c>
      <c r="AM288" s="504">
        <f t="shared" si="16"/>
        <v>0</v>
      </c>
      <c r="AN288" s="519">
        <f t="shared" si="16"/>
        <v>0</v>
      </c>
      <c r="AO288" s="553">
        <v>314700</v>
      </c>
      <c r="AP288" s="196"/>
    </row>
    <row r="289" spans="29:42">
      <c r="AC289" s="547">
        <v>854000</v>
      </c>
      <c r="AD289" s="557">
        <v>857000</v>
      </c>
      <c r="AE289" s="698">
        <v>96040</v>
      </c>
      <c r="AF289" s="679">
        <v>88600</v>
      </c>
      <c r="AG289" s="679">
        <v>81260</v>
      </c>
      <c r="AH289" s="679">
        <v>74790</v>
      </c>
      <c r="AI289" s="679">
        <v>68330</v>
      </c>
      <c r="AJ289" s="679">
        <v>61860</v>
      </c>
      <c r="AK289" s="679">
        <v>55390</v>
      </c>
      <c r="AL289" s="688">
        <v>48930</v>
      </c>
      <c r="AM289" s="504">
        <f t="shared" si="16"/>
        <v>0</v>
      </c>
      <c r="AN289" s="519">
        <f t="shared" si="16"/>
        <v>0</v>
      </c>
      <c r="AO289" s="548">
        <v>316300</v>
      </c>
      <c r="AP289" s="196"/>
    </row>
    <row r="290" spans="29:42">
      <c r="AC290" s="547">
        <v>857000</v>
      </c>
      <c r="AD290" s="557">
        <v>860000</v>
      </c>
      <c r="AE290" s="677">
        <v>96710</v>
      </c>
      <c r="AF290" s="679">
        <v>89270</v>
      </c>
      <c r="AG290" s="679">
        <v>81840</v>
      </c>
      <c r="AH290" s="679">
        <v>75370</v>
      </c>
      <c r="AI290" s="679">
        <v>68910</v>
      </c>
      <c r="AJ290" s="679">
        <v>62440</v>
      </c>
      <c r="AK290" s="679">
        <v>55970</v>
      </c>
      <c r="AL290" s="688">
        <v>49510</v>
      </c>
      <c r="AM290" s="504">
        <f t="shared" si="16"/>
        <v>0</v>
      </c>
      <c r="AN290" s="519">
        <f t="shared" si="16"/>
        <v>0</v>
      </c>
      <c r="AO290" s="548">
        <v>317800</v>
      </c>
      <c r="AP290" s="196"/>
    </row>
    <row r="291" spans="29:42">
      <c r="AC291" s="547">
        <v>860000</v>
      </c>
      <c r="AD291" s="557">
        <v>863000</v>
      </c>
      <c r="AE291" s="677">
        <v>97370</v>
      </c>
      <c r="AF291" s="679">
        <v>89940</v>
      </c>
      <c r="AG291" s="679">
        <v>82500</v>
      </c>
      <c r="AH291" s="679">
        <v>75950</v>
      </c>
      <c r="AI291" s="679">
        <v>69490</v>
      </c>
      <c r="AJ291" s="679">
        <v>63030</v>
      </c>
      <c r="AK291" s="679">
        <v>56550</v>
      </c>
      <c r="AL291" s="688">
        <v>50090</v>
      </c>
      <c r="AM291" s="504">
        <f t="shared" si="16"/>
        <v>0</v>
      </c>
      <c r="AN291" s="519">
        <f t="shared" si="16"/>
        <v>0</v>
      </c>
      <c r="AO291" s="548">
        <v>319400</v>
      </c>
      <c r="AP291" s="196"/>
    </row>
    <row r="292" spans="29:42">
      <c r="AC292" s="547">
        <v>863000</v>
      </c>
      <c r="AD292" s="557">
        <v>866000</v>
      </c>
      <c r="AE292" s="677">
        <v>98050</v>
      </c>
      <c r="AF292" s="679">
        <v>90600</v>
      </c>
      <c r="AG292" s="679">
        <v>83170</v>
      </c>
      <c r="AH292" s="679">
        <v>76530</v>
      </c>
      <c r="AI292" s="679">
        <v>70070</v>
      </c>
      <c r="AJ292" s="679">
        <v>63610</v>
      </c>
      <c r="AK292" s="679">
        <v>57140</v>
      </c>
      <c r="AL292" s="688">
        <v>50670</v>
      </c>
      <c r="AM292" s="504">
        <f t="shared" si="16"/>
        <v>0</v>
      </c>
      <c r="AN292" s="519">
        <f t="shared" si="16"/>
        <v>0</v>
      </c>
      <c r="AO292" s="548">
        <v>320900</v>
      </c>
      <c r="AP292" s="196"/>
    </row>
    <row r="293" spans="29:42">
      <c r="AC293" s="551">
        <v>866000</v>
      </c>
      <c r="AD293" s="558">
        <v>869000</v>
      </c>
      <c r="AE293" s="678">
        <v>98710</v>
      </c>
      <c r="AF293" s="680">
        <v>91280</v>
      </c>
      <c r="AG293" s="680">
        <v>83840</v>
      </c>
      <c r="AH293" s="680">
        <v>77120</v>
      </c>
      <c r="AI293" s="680">
        <v>70650</v>
      </c>
      <c r="AJ293" s="680">
        <v>64190</v>
      </c>
      <c r="AK293" s="680">
        <v>57720</v>
      </c>
      <c r="AL293" s="687">
        <v>51250</v>
      </c>
      <c r="AM293" s="504">
        <f t="shared" si="16"/>
        <v>0</v>
      </c>
      <c r="AN293" s="519">
        <f t="shared" si="16"/>
        <v>0</v>
      </c>
      <c r="AO293" s="553">
        <v>322400</v>
      </c>
      <c r="AP293" s="196"/>
    </row>
    <row r="294" spans="29:42">
      <c r="AC294" s="547">
        <v>869000</v>
      </c>
      <c r="AD294" s="557">
        <v>872000</v>
      </c>
      <c r="AE294" s="698">
        <v>99380</v>
      </c>
      <c r="AF294" s="679">
        <v>91940</v>
      </c>
      <c r="AG294" s="679">
        <v>84510</v>
      </c>
      <c r="AH294" s="679">
        <v>77700</v>
      </c>
      <c r="AI294" s="679">
        <v>71240</v>
      </c>
      <c r="AJ294" s="679">
        <v>64770</v>
      </c>
      <c r="AK294" s="679">
        <v>58300</v>
      </c>
      <c r="AL294" s="688">
        <v>51840</v>
      </c>
      <c r="AM294" s="504">
        <f t="shared" si="16"/>
        <v>0</v>
      </c>
      <c r="AN294" s="519">
        <f t="shared" si="16"/>
        <v>0</v>
      </c>
      <c r="AO294" s="548">
        <v>324000</v>
      </c>
      <c r="AP294" s="196"/>
    </row>
    <row r="295" spans="29:42">
      <c r="AC295" s="547">
        <v>872000</v>
      </c>
      <c r="AD295" s="557">
        <v>875000</v>
      </c>
      <c r="AE295" s="677">
        <v>100050</v>
      </c>
      <c r="AF295" s="679">
        <v>92610</v>
      </c>
      <c r="AG295" s="679">
        <v>85180</v>
      </c>
      <c r="AH295" s="679">
        <v>78280</v>
      </c>
      <c r="AI295" s="679">
        <v>71820</v>
      </c>
      <c r="AJ295" s="679">
        <v>65350</v>
      </c>
      <c r="AK295" s="679">
        <v>58880</v>
      </c>
      <c r="AL295" s="688">
        <v>52420</v>
      </c>
      <c r="AM295" s="504">
        <f t="shared" si="16"/>
        <v>0</v>
      </c>
      <c r="AN295" s="519">
        <f t="shared" si="16"/>
        <v>0</v>
      </c>
      <c r="AO295" s="548">
        <v>325600</v>
      </c>
      <c r="AP295" s="196"/>
    </row>
    <row r="296" spans="29:42">
      <c r="AC296" s="547">
        <v>875000</v>
      </c>
      <c r="AD296" s="557">
        <v>878000</v>
      </c>
      <c r="AE296" s="677">
        <v>100720</v>
      </c>
      <c r="AF296" s="679">
        <v>93290</v>
      </c>
      <c r="AG296" s="679">
        <v>85850</v>
      </c>
      <c r="AH296" s="679">
        <v>78860</v>
      </c>
      <c r="AI296" s="679">
        <v>72400</v>
      </c>
      <c r="AJ296" s="679">
        <v>65940</v>
      </c>
      <c r="AK296" s="679">
        <v>59460</v>
      </c>
      <c r="AL296" s="688">
        <v>53000</v>
      </c>
      <c r="AM296" s="504">
        <f t="shared" si="16"/>
        <v>0</v>
      </c>
      <c r="AN296" s="519">
        <f t="shared" si="16"/>
        <v>0</v>
      </c>
      <c r="AO296" s="548">
        <v>327100</v>
      </c>
      <c r="AP296" s="196"/>
    </row>
    <row r="297" spans="29:42">
      <c r="AC297" s="547">
        <v>878000</v>
      </c>
      <c r="AD297" s="557">
        <v>881000</v>
      </c>
      <c r="AE297" s="677">
        <v>101390</v>
      </c>
      <c r="AF297" s="679">
        <v>93950</v>
      </c>
      <c r="AG297" s="679">
        <v>86520</v>
      </c>
      <c r="AH297" s="679">
        <v>79440</v>
      </c>
      <c r="AI297" s="679">
        <v>72980</v>
      </c>
      <c r="AJ297" s="679">
        <v>66520</v>
      </c>
      <c r="AK297" s="679">
        <v>60050</v>
      </c>
      <c r="AL297" s="688">
        <v>53580</v>
      </c>
      <c r="AM297" s="504">
        <f t="shared" si="16"/>
        <v>0</v>
      </c>
      <c r="AN297" s="519">
        <f t="shared" si="16"/>
        <v>0</v>
      </c>
      <c r="AO297" s="548">
        <v>328700</v>
      </c>
      <c r="AP297" s="196"/>
    </row>
    <row r="298" spans="29:42">
      <c r="AC298" s="551">
        <v>881000</v>
      </c>
      <c r="AD298" s="558">
        <v>884000</v>
      </c>
      <c r="AE298" s="678">
        <v>102060</v>
      </c>
      <c r="AF298" s="680">
        <v>94630</v>
      </c>
      <c r="AG298" s="680">
        <v>87180</v>
      </c>
      <c r="AH298" s="680">
        <v>80030</v>
      </c>
      <c r="AI298" s="680">
        <v>73560</v>
      </c>
      <c r="AJ298" s="680">
        <v>67100</v>
      </c>
      <c r="AK298" s="680">
        <v>60630</v>
      </c>
      <c r="AL298" s="687">
        <v>54160</v>
      </c>
      <c r="AM298" s="504">
        <f t="shared" si="16"/>
        <v>0</v>
      </c>
      <c r="AN298" s="519">
        <f t="shared" si="16"/>
        <v>0</v>
      </c>
      <c r="AO298" s="553">
        <v>330200</v>
      </c>
      <c r="AP298" s="196"/>
    </row>
    <row r="299" spans="29:42" ht="14.25" thickBot="1">
      <c r="AC299" s="598">
        <v>884000</v>
      </c>
      <c r="AD299" s="599">
        <v>887000</v>
      </c>
      <c r="AE299" s="698">
        <v>102720</v>
      </c>
      <c r="AF299" s="682">
        <v>95290</v>
      </c>
      <c r="AG299" s="682">
        <v>87860</v>
      </c>
      <c r="AH299" s="682">
        <v>80610</v>
      </c>
      <c r="AI299" s="682">
        <v>74150</v>
      </c>
      <c r="AJ299" s="682">
        <v>67680</v>
      </c>
      <c r="AK299" s="682">
        <v>61210</v>
      </c>
      <c r="AL299" s="689">
        <v>54750</v>
      </c>
      <c r="AM299" s="504">
        <f t="shared" si="16"/>
        <v>0</v>
      </c>
      <c r="AN299" s="519">
        <f t="shared" si="16"/>
        <v>0</v>
      </c>
      <c r="AO299" s="601">
        <v>331700</v>
      </c>
      <c r="AP299" s="196"/>
    </row>
    <row r="300" spans="29:42">
      <c r="AC300" s="619">
        <v>887000</v>
      </c>
      <c r="AD300" s="620">
        <v>890000</v>
      </c>
      <c r="AE300" s="700">
        <v>103400</v>
      </c>
      <c r="AF300" s="701">
        <v>95960</v>
      </c>
      <c r="AG300" s="701">
        <v>88520</v>
      </c>
      <c r="AH300" s="701">
        <v>81190</v>
      </c>
      <c r="AI300" s="701">
        <v>74730</v>
      </c>
      <c r="AJ300" s="701">
        <v>68260</v>
      </c>
      <c r="AK300" s="701">
        <v>61790</v>
      </c>
      <c r="AL300" s="702">
        <v>55330</v>
      </c>
      <c r="AM300" s="504">
        <f t="shared" si="16"/>
        <v>0</v>
      </c>
      <c r="AN300" s="519">
        <f t="shared" si="16"/>
        <v>0</v>
      </c>
      <c r="AO300" s="544">
        <v>333300</v>
      </c>
      <c r="AP300" s="196"/>
    </row>
    <row r="301" spans="29:42">
      <c r="AC301" s="547">
        <v>890000</v>
      </c>
      <c r="AD301" s="557">
        <v>893000</v>
      </c>
      <c r="AE301" s="677">
        <v>104070</v>
      </c>
      <c r="AF301" s="679">
        <v>96630</v>
      </c>
      <c r="AG301" s="679">
        <v>89190</v>
      </c>
      <c r="AH301" s="679">
        <v>81770</v>
      </c>
      <c r="AI301" s="679">
        <v>75310</v>
      </c>
      <c r="AJ301" s="679">
        <v>68850</v>
      </c>
      <c r="AK301" s="679">
        <v>62370</v>
      </c>
      <c r="AL301" s="688">
        <v>55910</v>
      </c>
      <c r="AM301" s="504">
        <f t="shared" si="16"/>
        <v>0</v>
      </c>
      <c r="AN301" s="519">
        <f t="shared" si="16"/>
        <v>0</v>
      </c>
      <c r="AO301" s="548">
        <v>334800</v>
      </c>
      <c r="AP301" s="196"/>
    </row>
    <row r="302" spans="29:42">
      <c r="AC302" s="547">
        <v>893000</v>
      </c>
      <c r="AD302" s="557">
        <v>896000</v>
      </c>
      <c r="AE302" s="677">
        <v>104730</v>
      </c>
      <c r="AF302" s="679">
        <v>97300</v>
      </c>
      <c r="AG302" s="679">
        <v>89860</v>
      </c>
      <c r="AH302" s="679">
        <v>82430</v>
      </c>
      <c r="AI302" s="679">
        <v>75890</v>
      </c>
      <c r="AJ302" s="679">
        <v>69430</v>
      </c>
      <c r="AK302" s="679">
        <v>62950</v>
      </c>
      <c r="AL302" s="688">
        <v>56490</v>
      </c>
      <c r="AM302" s="504">
        <f t="shared" si="16"/>
        <v>0</v>
      </c>
      <c r="AN302" s="519">
        <f t="shared" si="16"/>
        <v>0</v>
      </c>
      <c r="AO302" s="548">
        <v>336400</v>
      </c>
      <c r="AP302" s="196"/>
    </row>
    <row r="303" spans="29:42">
      <c r="AC303" s="551">
        <v>896000</v>
      </c>
      <c r="AD303" s="558">
        <v>899000</v>
      </c>
      <c r="AE303" s="678">
        <v>105410</v>
      </c>
      <c r="AF303" s="680">
        <v>97960</v>
      </c>
      <c r="AG303" s="680">
        <v>90530</v>
      </c>
      <c r="AH303" s="680">
        <v>83100</v>
      </c>
      <c r="AI303" s="680">
        <v>76470</v>
      </c>
      <c r="AJ303" s="680">
        <v>70010</v>
      </c>
      <c r="AK303" s="680">
        <v>63540</v>
      </c>
      <c r="AL303" s="687">
        <v>57070</v>
      </c>
      <c r="AM303" s="504">
        <f t="shared" si="16"/>
        <v>0</v>
      </c>
      <c r="AN303" s="519">
        <f t="shared" si="16"/>
        <v>0</v>
      </c>
      <c r="AO303" s="553">
        <v>338000</v>
      </c>
      <c r="AP303" s="196"/>
    </row>
    <row r="304" spans="29:42">
      <c r="AC304" s="547">
        <v>899000</v>
      </c>
      <c r="AD304" s="557">
        <v>902000</v>
      </c>
      <c r="AE304" s="677">
        <v>106070</v>
      </c>
      <c r="AF304" s="679">
        <v>98640</v>
      </c>
      <c r="AG304" s="679">
        <v>91210</v>
      </c>
      <c r="AH304" s="679">
        <v>83760</v>
      </c>
      <c r="AI304" s="679">
        <v>77050</v>
      </c>
      <c r="AJ304" s="679">
        <v>70590</v>
      </c>
      <c r="AK304" s="679">
        <v>64120</v>
      </c>
      <c r="AL304" s="688">
        <v>57660</v>
      </c>
      <c r="AM304" s="504">
        <f t="shared" si="16"/>
        <v>0</v>
      </c>
      <c r="AN304" s="519">
        <f t="shared" si="16"/>
        <v>0</v>
      </c>
      <c r="AO304" s="548">
        <v>339500</v>
      </c>
      <c r="AP304" s="196"/>
    </row>
    <row r="305" spans="29:42">
      <c r="AC305" s="547">
        <v>902000</v>
      </c>
      <c r="AD305" s="557">
        <v>905000</v>
      </c>
      <c r="AE305" s="677">
        <v>106750</v>
      </c>
      <c r="AF305" s="679">
        <v>99300</v>
      </c>
      <c r="AG305" s="679">
        <v>91870</v>
      </c>
      <c r="AH305" s="679">
        <v>84440</v>
      </c>
      <c r="AI305" s="679">
        <v>77640</v>
      </c>
      <c r="AJ305" s="679">
        <v>71170</v>
      </c>
      <c r="AK305" s="679">
        <v>64700</v>
      </c>
      <c r="AL305" s="688">
        <v>58240</v>
      </c>
      <c r="AM305" s="504">
        <f t="shared" ref="AM305:AN324" si="17">IF(AL305-$X$19&gt;0,AL305-$X$19,0)</f>
        <v>0</v>
      </c>
      <c r="AN305" s="519">
        <f t="shared" si="17"/>
        <v>0</v>
      </c>
      <c r="AO305" s="548">
        <v>341000</v>
      </c>
      <c r="AP305" s="196"/>
    </row>
    <row r="306" spans="29:42">
      <c r="AC306" s="547">
        <v>905000</v>
      </c>
      <c r="AD306" s="557">
        <v>908000</v>
      </c>
      <c r="AE306" s="677">
        <v>107410</v>
      </c>
      <c r="AF306" s="679">
        <v>99980</v>
      </c>
      <c r="AG306" s="679">
        <v>92540</v>
      </c>
      <c r="AH306" s="679">
        <v>85100</v>
      </c>
      <c r="AI306" s="679">
        <v>78220</v>
      </c>
      <c r="AJ306" s="679">
        <v>71760</v>
      </c>
      <c r="AK306" s="679">
        <v>65280</v>
      </c>
      <c r="AL306" s="688">
        <v>58820</v>
      </c>
      <c r="AM306" s="504">
        <f t="shared" si="17"/>
        <v>0</v>
      </c>
      <c r="AN306" s="519">
        <f t="shared" si="17"/>
        <v>0</v>
      </c>
      <c r="AO306" s="548">
        <v>342500</v>
      </c>
      <c r="AP306" s="196"/>
    </row>
    <row r="307" spans="29:42">
      <c r="AC307" s="547">
        <v>908000</v>
      </c>
      <c r="AD307" s="557">
        <v>911000</v>
      </c>
      <c r="AE307" s="677">
        <v>108080</v>
      </c>
      <c r="AF307" s="679">
        <v>100650</v>
      </c>
      <c r="AG307" s="679">
        <v>93210</v>
      </c>
      <c r="AH307" s="679">
        <v>85770</v>
      </c>
      <c r="AI307" s="679">
        <v>78800</v>
      </c>
      <c r="AJ307" s="679">
        <v>72340</v>
      </c>
      <c r="AK307" s="679">
        <v>65860</v>
      </c>
      <c r="AL307" s="688">
        <v>59400</v>
      </c>
      <c r="AM307" s="504">
        <f t="shared" si="17"/>
        <v>0</v>
      </c>
      <c r="AN307" s="519">
        <f t="shared" si="17"/>
        <v>0</v>
      </c>
      <c r="AO307" s="548">
        <v>344100</v>
      </c>
      <c r="AP307" s="196"/>
    </row>
    <row r="308" spans="29:42">
      <c r="AC308" s="551">
        <v>911000</v>
      </c>
      <c r="AD308" s="558">
        <v>914000</v>
      </c>
      <c r="AE308" s="678">
        <v>108750</v>
      </c>
      <c r="AF308" s="680">
        <v>101310</v>
      </c>
      <c r="AG308" s="680">
        <v>93880</v>
      </c>
      <c r="AH308" s="680">
        <v>86440</v>
      </c>
      <c r="AI308" s="680">
        <v>79380</v>
      </c>
      <c r="AJ308" s="680">
        <v>72920</v>
      </c>
      <c r="AK308" s="680">
        <v>66450</v>
      </c>
      <c r="AL308" s="687">
        <v>59980</v>
      </c>
      <c r="AM308" s="504">
        <f t="shared" si="17"/>
        <v>0</v>
      </c>
      <c r="AN308" s="519">
        <f t="shared" si="17"/>
        <v>0</v>
      </c>
      <c r="AO308" s="553">
        <v>345600</v>
      </c>
      <c r="AP308" s="196"/>
    </row>
    <row r="309" spans="29:42">
      <c r="AC309" s="547">
        <v>914000</v>
      </c>
      <c r="AD309" s="557">
        <v>917000</v>
      </c>
      <c r="AE309" s="677">
        <v>109420</v>
      </c>
      <c r="AF309" s="679">
        <v>101990</v>
      </c>
      <c r="AG309" s="679">
        <v>94540</v>
      </c>
      <c r="AH309" s="679">
        <v>87110</v>
      </c>
      <c r="AI309" s="679">
        <v>79960</v>
      </c>
      <c r="AJ309" s="679">
        <v>73500</v>
      </c>
      <c r="AK309" s="679">
        <v>67030</v>
      </c>
      <c r="AL309" s="688">
        <v>60570</v>
      </c>
      <c r="AM309" s="504">
        <f t="shared" si="17"/>
        <v>0</v>
      </c>
      <c r="AN309" s="519">
        <f t="shared" si="17"/>
        <v>0</v>
      </c>
      <c r="AO309" s="548">
        <v>347200</v>
      </c>
      <c r="AP309" s="196"/>
    </row>
    <row r="310" spans="29:42">
      <c r="AC310" s="547">
        <v>917000</v>
      </c>
      <c r="AD310" s="557">
        <v>920000</v>
      </c>
      <c r="AE310" s="677">
        <v>110090</v>
      </c>
      <c r="AF310" s="679">
        <v>102650</v>
      </c>
      <c r="AG310" s="679">
        <v>95220</v>
      </c>
      <c r="AH310" s="679">
        <v>87790</v>
      </c>
      <c r="AI310" s="679">
        <v>80550</v>
      </c>
      <c r="AJ310" s="679">
        <v>74080</v>
      </c>
      <c r="AK310" s="679">
        <v>67610</v>
      </c>
      <c r="AL310" s="688">
        <v>61150</v>
      </c>
      <c r="AM310" s="504">
        <f t="shared" si="17"/>
        <v>0</v>
      </c>
      <c r="AN310" s="519">
        <f t="shared" si="17"/>
        <v>0</v>
      </c>
      <c r="AO310" s="548">
        <v>348800</v>
      </c>
      <c r="AP310" s="196"/>
    </row>
    <row r="311" spans="29:42">
      <c r="AC311" s="547">
        <v>920000</v>
      </c>
      <c r="AD311" s="557">
        <v>923000</v>
      </c>
      <c r="AE311" s="677">
        <v>110760</v>
      </c>
      <c r="AF311" s="679">
        <v>103330</v>
      </c>
      <c r="AG311" s="679">
        <v>95880</v>
      </c>
      <c r="AH311" s="679">
        <v>88450</v>
      </c>
      <c r="AI311" s="679">
        <v>81130</v>
      </c>
      <c r="AJ311" s="679">
        <v>74670</v>
      </c>
      <c r="AK311" s="679">
        <v>68190</v>
      </c>
      <c r="AL311" s="688">
        <v>61730</v>
      </c>
      <c r="AM311" s="504">
        <f t="shared" si="17"/>
        <v>0</v>
      </c>
      <c r="AN311" s="519">
        <f t="shared" si="17"/>
        <v>0</v>
      </c>
      <c r="AO311" s="548">
        <v>350300</v>
      </c>
      <c r="AP311" s="196"/>
    </row>
    <row r="312" spans="29:42">
      <c r="AC312" s="547">
        <v>923000</v>
      </c>
      <c r="AD312" s="557">
        <v>926000</v>
      </c>
      <c r="AE312" s="677">
        <v>111430</v>
      </c>
      <c r="AF312" s="679">
        <v>103990</v>
      </c>
      <c r="AG312" s="679">
        <v>96560</v>
      </c>
      <c r="AH312" s="679">
        <v>89120</v>
      </c>
      <c r="AI312" s="679">
        <v>81710</v>
      </c>
      <c r="AJ312" s="679">
        <v>75250</v>
      </c>
      <c r="AK312" s="679">
        <v>68770</v>
      </c>
      <c r="AL312" s="688">
        <v>62310</v>
      </c>
      <c r="AM312" s="504">
        <f t="shared" si="17"/>
        <v>0</v>
      </c>
      <c r="AN312" s="519">
        <f t="shared" si="17"/>
        <v>0</v>
      </c>
      <c r="AO312" s="548">
        <v>351800</v>
      </c>
      <c r="AP312" s="196"/>
    </row>
    <row r="313" spans="29:42">
      <c r="AC313" s="551">
        <v>926000</v>
      </c>
      <c r="AD313" s="558">
        <v>929000</v>
      </c>
      <c r="AE313" s="678">
        <v>112100</v>
      </c>
      <c r="AF313" s="680">
        <v>104660</v>
      </c>
      <c r="AG313" s="680">
        <v>97230</v>
      </c>
      <c r="AH313" s="680">
        <v>89790</v>
      </c>
      <c r="AI313" s="680">
        <v>82350</v>
      </c>
      <c r="AJ313" s="680">
        <v>75830</v>
      </c>
      <c r="AK313" s="680">
        <v>69360</v>
      </c>
      <c r="AL313" s="687">
        <v>62890</v>
      </c>
      <c r="AM313" s="504">
        <f t="shared" si="17"/>
        <v>0</v>
      </c>
      <c r="AN313" s="519">
        <f t="shared" si="17"/>
        <v>0</v>
      </c>
      <c r="AO313" s="553">
        <v>353400</v>
      </c>
      <c r="AP313" s="196"/>
    </row>
    <row r="314" spans="29:42">
      <c r="AC314" s="547">
        <v>929000</v>
      </c>
      <c r="AD314" s="557">
        <v>932000</v>
      </c>
      <c r="AE314" s="677">
        <v>112770</v>
      </c>
      <c r="AF314" s="679">
        <v>105330</v>
      </c>
      <c r="AG314" s="679">
        <v>97890</v>
      </c>
      <c r="AH314" s="679">
        <v>90460</v>
      </c>
      <c r="AI314" s="679">
        <v>83020</v>
      </c>
      <c r="AJ314" s="679">
        <v>76410</v>
      </c>
      <c r="AK314" s="679">
        <v>69940</v>
      </c>
      <c r="AL314" s="688">
        <v>63480</v>
      </c>
      <c r="AM314" s="504">
        <f t="shared" si="17"/>
        <v>0</v>
      </c>
      <c r="AN314" s="519">
        <f t="shared" si="17"/>
        <v>0</v>
      </c>
      <c r="AO314" s="548">
        <v>354900</v>
      </c>
      <c r="AP314" s="196"/>
    </row>
    <row r="315" spans="29:42">
      <c r="AC315" s="547">
        <v>932000</v>
      </c>
      <c r="AD315" s="557">
        <v>935000</v>
      </c>
      <c r="AE315" s="677">
        <v>113430</v>
      </c>
      <c r="AF315" s="679">
        <v>106000</v>
      </c>
      <c r="AG315" s="679">
        <v>98570</v>
      </c>
      <c r="AH315" s="679">
        <v>91120</v>
      </c>
      <c r="AI315" s="679">
        <v>83690</v>
      </c>
      <c r="AJ315" s="679">
        <v>76990</v>
      </c>
      <c r="AK315" s="679">
        <v>70520</v>
      </c>
      <c r="AL315" s="688">
        <v>64060</v>
      </c>
      <c r="AM315" s="504">
        <f t="shared" si="17"/>
        <v>0</v>
      </c>
      <c r="AN315" s="519">
        <f t="shared" si="17"/>
        <v>0</v>
      </c>
      <c r="AO315" s="548">
        <v>356500</v>
      </c>
      <c r="AP315" s="196"/>
    </row>
    <row r="316" spans="29:42">
      <c r="AC316" s="547">
        <v>935000</v>
      </c>
      <c r="AD316" s="557">
        <v>938000</v>
      </c>
      <c r="AE316" s="677">
        <v>114110</v>
      </c>
      <c r="AF316" s="679">
        <v>106670</v>
      </c>
      <c r="AG316" s="679">
        <v>99230</v>
      </c>
      <c r="AH316" s="679">
        <v>91800</v>
      </c>
      <c r="AI316" s="679">
        <v>84360</v>
      </c>
      <c r="AJ316" s="679">
        <v>77580</v>
      </c>
      <c r="AK316" s="679">
        <v>71100</v>
      </c>
      <c r="AL316" s="688">
        <v>64640</v>
      </c>
      <c r="AM316" s="504">
        <f t="shared" si="17"/>
        <v>0</v>
      </c>
      <c r="AN316" s="519">
        <f t="shared" si="17"/>
        <v>0</v>
      </c>
      <c r="AO316" s="548">
        <v>358100</v>
      </c>
      <c r="AP316" s="196"/>
    </row>
    <row r="317" spans="29:42">
      <c r="AC317" s="547">
        <v>938000</v>
      </c>
      <c r="AD317" s="557">
        <v>941000</v>
      </c>
      <c r="AE317" s="677">
        <v>114770</v>
      </c>
      <c r="AF317" s="679">
        <v>107340</v>
      </c>
      <c r="AG317" s="679">
        <v>99900</v>
      </c>
      <c r="AH317" s="679">
        <v>92460</v>
      </c>
      <c r="AI317" s="679">
        <v>85030</v>
      </c>
      <c r="AJ317" s="679">
        <v>78160</v>
      </c>
      <c r="AK317" s="679">
        <v>71680</v>
      </c>
      <c r="AL317" s="688">
        <v>65220</v>
      </c>
      <c r="AM317" s="504">
        <f t="shared" si="17"/>
        <v>0</v>
      </c>
      <c r="AN317" s="519">
        <f t="shared" si="17"/>
        <v>0</v>
      </c>
      <c r="AO317" s="548">
        <v>359600</v>
      </c>
      <c r="AP317" s="196"/>
    </row>
    <row r="318" spans="29:42">
      <c r="AC318" s="551">
        <v>941000</v>
      </c>
      <c r="AD318" s="558">
        <v>944000</v>
      </c>
      <c r="AE318" s="678">
        <v>115440</v>
      </c>
      <c r="AF318" s="680">
        <v>108010</v>
      </c>
      <c r="AG318" s="680">
        <v>100570</v>
      </c>
      <c r="AH318" s="680">
        <v>93140</v>
      </c>
      <c r="AI318" s="680">
        <v>85700</v>
      </c>
      <c r="AJ318" s="680">
        <v>78740</v>
      </c>
      <c r="AK318" s="680">
        <v>72270</v>
      </c>
      <c r="AL318" s="687">
        <v>65800</v>
      </c>
      <c r="AM318" s="504">
        <f t="shared" si="17"/>
        <v>0</v>
      </c>
      <c r="AN318" s="519">
        <f t="shared" si="17"/>
        <v>0</v>
      </c>
      <c r="AO318" s="553">
        <v>361100</v>
      </c>
      <c r="AP318" s="196"/>
    </row>
    <row r="319" spans="29:42">
      <c r="AC319" s="547">
        <v>944000</v>
      </c>
      <c r="AD319" s="557">
        <v>947000</v>
      </c>
      <c r="AE319" s="677">
        <v>116110</v>
      </c>
      <c r="AF319" s="679">
        <v>108680</v>
      </c>
      <c r="AG319" s="679">
        <v>101240</v>
      </c>
      <c r="AH319" s="679">
        <v>93800</v>
      </c>
      <c r="AI319" s="679">
        <v>86370</v>
      </c>
      <c r="AJ319" s="679">
        <v>79320</v>
      </c>
      <c r="AK319" s="679">
        <v>72850</v>
      </c>
      <c r="AL319" s="688">
        <v>66390</v>
      </c>
      <c r="AM319" s="504">
        <f t="shared" si="17"/>
        <v>0</v>
      </c>
      <c r="AN319" s="519">
        <f t="shared" si="17"/>
        <v>0</v>
      </c>
      <c r="AO319" s="548">
        <v>362700</v>
      </c>
      <c r="AP319" s="196"/>
    </row>
    <row r="320" spans="29:42">
      <c r="AC320" s="547">
        <v>947000</v>
      </c>
      <c r="AD320" s="557">
        <v>950000</v>
      </c>
      <c r="AE320" s="677">
        <v>116780</v>
      </c>
      <c r="AF320" s="679">
        <v>109350</v>
      </c>
      <c r="AG320" s="679">
        <v>101910</v>
      </c>
      <c r="AH320" s="679">
        <v>94470</v>
      </c>
      <c r="AI320" s="679">
        <v>87040</v>
      </c>
      <c r="AJ320" s="679">
        <v>79900</v>
      </c>
      <c r="AK320" s="679">
        <v>73430</v>
      </c>
      <c r="AL320" s="688">
        <v>66970</v>
      </c>
      <c r="AM320" s="504">
        <f t="shared" si="17"/>
        <v>0</v>
      </c>
      <c r="AN320" s="519">
        <f t="shared" si="17"/>
        <v>0</v>
      </c>
      <c r="AO320" s="548">
        <v>364200</v>
      </c>
      <c r="AP320" s="196"/>
    </row>
    <row r="321" spans="29:42">
      <c r="AC321" s="547">
        <v>950000</v>
      </c>
      <c r="AD321" s="557">
        <v>953000</v>
      </c>
      <c r="AE321" s="677">
        <v>117460</v>
      </c>
      <c r="AF321" s="679">
        <v>110010</v>
      </c>
      <c r="AG321" s="679">
        <v>102580</v>
      </c>
      <c r="AH321" s="679">
        <v>95150</v>
      </c>
      <c r="AI321" s="679">
        <v>87700</v>
      </c>
      <c r="AJ321" s="679">
        <v>80490</v>
      </c>
      <c r="AK321" s="679">
        <v>74010</v>
      </c>
      <c r="AL321" s="688">
        <v>67550</v>
      </c>
      <c r="AM321" s="504">
        <f t="shared" si="17"/>
        <v>0</v>
      </c>
      <c r="AN321" s="519">
        <f t="shared" si="17"/>
        <v>0</v>
      </c>
      <c r="AO321" s="548">
        <v>365700</v>
      </c>
      <c r="AP321" s="196"/>
    </row>
    <row r="322" spans="29:42">
      <c r="AC322" s="547">
        <v>953000</v>
      </c>
      <c r="AD322" s="557">
        <v>956000</v>
      </c>
      <c r="AE322" s="677">
        <v>118120</v>
      </c>
      <c r="AF322" s="679">
        <v>110690</v>
      </c>
      <c r="AG322" s="679">
        <v>103240</v>
      </c>
      <c r="AH322" s="679">
        <v>95810</v>
      </c>
      <c r="AI322" s="679">
        <v>88380</v>
      </c>
      <c r="AJ322" s="679">
        <v>81070</v>
      </c>
      <c r="AK322" s="679">
        <v>74590</v>
      </c>
      <c r="AL322" s="688">
        <v>68130</v>
      </c>
      <c r="AM322" s="504">
        <f t="shared" si="17"/>
        <v>0</v>
      </c>
      <c r="AN322" s="519">
        <f t="shared" si="17"/>
        <v>0</v>
      </c>
      <c r="AO322" s="548">
        <v>367400</v>
      </c>
      <c r="AP322" s="196"/>
    </row>
    <row r="323" spans="29:42">
      <c r="AC323" s="551">
        <v>956000</v>
      </c>
      <c r="AD323" s="558">
        <v>959000</v>
      </c>
      <c r="AE323" s="678">
        <v>118790</v>
      </c>
      <c r="AF323" s="680">
        <v>111350</v>
      </c>
      <c r="AG323" s="680">
        <v>103920</v>
      </c>
      <c r="AH323" s="680">
        <v>96480</v>
      </c>
      <c r="AI323" s="680">
        <v>89040</v>
      </c>
      <c r="AJ323" s="680">
        <v>81650</v>
      </c>
      <c r="AK323" s="680">
        <v>75180</v>
      </c>
      <c r="AL323" s="687">
        <v>68710</v>
      </c>
      <c r="AM323" s="504">
        <f t="shared" si="17"/>
        <v>0</v>
      </c>
      <c r="AN323" s="519">
        <f t="shared" si="17"/>
        <v>0</v>
      </c>
      <c r="AO323" s="553">
        <v>368900</v>
      </c>
      <c r="AP323" s="196"/>
    </row>
    <row r="324" spans="29:42">
      <c r="AC324" s="547">
        <v>959000</v>
      </c>
      <c r="AD324" s="557">
        <v>962000</v>
      </c>
      <c r="AE324" s="677">
        <v>119460</v>
      </c>
      <c r="AF324" s="679">
        <v>112020</v>
      </c>
      <c r="AG324" s="679">
        <v>104590</v>
      </c>
      <c r="AH324" s="679">
        <v>97150</v>
      </c>
      <c r="AI324" s="679">
        <v>89720</v>
      </c>
      <c r="AJ324" s="679">
        <v>82280</v>
      </c>
      <c r="AK324" s="679">
        <v>75760</v>
      </c>
      <c r="AL324" s="688">
        <v>69300</v>
      </c>
      <c r="AM324" s="504">
        <f t="shared" si="17"/>
        <v>0</v>
      </c>
      <c r="AN324" s="519">
        <f t="shared" si="17"/>
        <v>0</v>
      </c>
      <c r="AO324" s="548">
        <v>370400</v>
      </c>
      <c r="AP324" s="196"/>
    </row>
    <row r="325" spans="29:42">
      <c r="AC325" s="547">
        <v>962000</v>
      </c>
      <c r="AD325" s="557">
        <v>965000</v>
      </c>
      <c r="AE325" s="677">
        <v>120130</v>
      </c>
      <c r="AF325" s="679">
        <v>112690</v>
      </c>
      <c r="AG325" s="679">
        <v>105250</v>
      </c>
      <c r="AH325" s="679">
        <v>97820</v>
      </c>
      <c r="AI325" s="679">
        <v>90380</v>
      </c>
      <c r="AJ325" s="679">
        <v>82950</v>
      </c>
      <c r="AK325" s="679">
        <v>76340</v>
      </c>
      <c r="AL325" s="688">
        <v>69880</v>
      </c>
      <c r="AM325" s="504">
        <f t="shared" ref="AM325:AN344" si="18">IF(AL325-$X$19&gt;0,AL325-$X$19,0)</f>
        <v>0</v>
      </c>
      <c r="AN325" s="519">
        <f t="shared" si="18"/>
        <v>0</v>
      </c>
      <c r="AO325" s="548">
        <v>372000</v>
      </c>
      <c r="AP325" s="196"/>
    </row>
    <row r="326" spans="29:42">
      <c r="AC326" s="547">
        <v>965000</v>
      </c>
      <c r="AD326" s="557">
        <v>968000</v>
      </c>
      <c r="AE326" s="677">
        <v>120790</v>
      </c>
      <c r="AF326" s="679">
        <v>113360</v>
      </c>
      <c r="AG326" s="679">
        <v>105930</v>
      </c>
      <c r="AH326" s="679">
        <v>98490</v>
      </c>
      <c r="AI326" s="679">
        <v>91050</v>
      </c>
      <c r="AJ326" s="679">
        <v>83620</v>
      </c>
      <c r="AK326" s="679">
        <v>76920</v>
      </c>
      <c r="AL326" s="688">
        <v>70460</v>
      </c>
      <c r="AM326" s="504">
        <f t="shared" si="18"/>
        <v>0</v>
      </c>
      <c r="AN326" s="519">
        <f t="shared" si="18"/>
        <v>0</v>
      </c>
      <c r="AO326" s="548">
        <v>373500</v>
      </c>
      <c r="AP326" s="196"/>
    </row>
    <row r="327" spans="29:42">
      <c r="AC327" s="547">
        <v>968000</v>
      </c>
      <c r="AD327" s="557">
        <v>971000</v>
      </c>
      <c r="AE327" s="677">
        <v>121470</v>
      </c>
      <c r="AF327" s="679">
        <v>114040</v>
      </c>
      <c r="AG327" s="679">
        <v>106590</v>
      </c>
      <c r="AH327" s="679">
        <v>99160</v>
      </c>
      <c r="AI327" s="679">
        <v>91730</v>
      </c>
      <c r="AJ327" s="679">
        <v>84280</v>
      </c>
      <c r="AK327" s="679">
        <v>77500</v>
      </c>
      <c r="AL327" s="688">
        <v>71040</v>
      </c>
      <c r="AM327" s="504">
        <f t="shared" si="18"/>
        <v>0</v>
      </c>
      <c r="AN327" s="519">
        <f t="shared" si="18"/>
        <v>0</v>
      </c>
      <c r="AO327" s="548">
        <v>375000</v>
      </c>
      <c r="AP327" s="196"/>
    </row>
    <row r="328" spans="29:42">
      <c r="AC328" s="551">
        <v>971000</v>
      </c>
      <c r="AD328" s="558">
        <v>974000</v>
      </c>
      <c r="AE328" s="678">
        <v>122190</v>
      </c>
      <c r="AF328" s="680">
        <v>114700</v>
      </c>
      <c r="AG328" s="680">
        <v>107270</v>
      </c>
      <c r="AH328" s="680">
        <v>99820</v>
      </c>
      <c r="AI328" s="680">
        <v>92390</v>
      </c>
      <c r="AJ328" s="680">
        <v>84960</v>
      </c>
      <c r="AK328" s="680">
        <v>78090</v>
      </c>
      <c r="AL328" s="687">
        <v>71620</v>
      </c>
      <c r="AM328" s="504">
        <f t="shared" si="18"/>
        <v>0</v>
      </c>
      <c r="AN328" s="519">
        <f t="shared" si="18"/>
        <v>0</v>
      </c>
      <c r="AO328" s="553">
        <v>376500</v>
      </c>
      <c r="AP328" s="196"/>
    </row>
    <row r="329" spans="29:42">
      <c r="AC329" s="547">
        <v>974000</v>
      </c>
      <c r="AD329" s="557">
        <v>977000</v>
      </c>
      <c r="AE329" s="677">
        <v>123150</v>
      </c>
      <c r="AF329" s="679">
        <v>115370</v>
      </c>
      <c r="AG329" s="679">
        <v>107930</v>
      </c>
      <c r="AH329" s="679">
        <v>100500</v>
      </c>
      <c r="AI329" s="679">
        <v>93060</v>
      </c>
      <c r="AJ329" s="679">
        <v>85620</v>
      </c>
      <c r="AK329" s="679">
        <v>78670</v>
      </c>
      <c r="AL329" s="688">
        <v>72210</v>
      </c>
      <c r="AM329" s="504">
        <f t="shared" si="18"/>
        <v>0</v>
      </c>
      <c r="AN329" s="519">
        <f t="shared" si="18"/>
        <v>0</v>
      </c>
      <c r="AO329" s="548">
        <v>378200</v>
      </c>
      <c r="AP329" s="196"/>
    </row>
    <row r="330" spans="29:42">
      <c r="AC330" s="547">
        <v>977000</v>
      </c>
      <c r="AD330" s="557">
        <v>980000</v>
      </c>
      <c r="AE330" s="677">
        <v>124110</v>
      </c>
      <c r="AF330" s="679">
        <v>116040</v>
      </c>
      <c r="AG330" s="679">
        <v>108600</v>
      </c>
      <c r="AH330" s="679">
        <v>101170</v>
      </c>
      <c r="AI330" s="679">
        <v>93730</v>
      </c>
      <c r="AJ330" s="679">
        <v>86290</v>
      </c>
      <c r="AK330" s="679">
        <v>79250</v>
      </c>
      <c r="AL330" s="688">
        <v>72790</v>
      </c>
      <c r="AM330" s="504">
        <f t="shared" si="18"/>
        <v>0</v>
      </c>
      <c r="AN330" s="519">
        <f t="shared" si="18"/>
        <v>0</v>
      </c>
      <c r="AO330" s="548">
        <v>379700</v>
      </c>
      <c r="AP330" s="196"/>
    </row>
    <row r="331" spans="29:42">
      <c r="AC331" s="547">
        <v>980000</v>
      </c>
      <c r="AD331" s="557">
        <v>983000</v>
      </c>
      <c r="AE331" s="677">
        <v>125070</v>
      </c>
      <c r="AF331" s="679">
        <v>116710</v>
      </c>
      <c r="AG331" s="679">
        <v>109270</v>
      </c>
      <c r="AH331" s="679">
        <v>101830</v>
      </c>
      <c r="AI331" s="679">
        <v>94400</v>
      </c>
      <c r="AJ331" s="679">
        <v>86960</v>
      </c>
      <c r="AK331" s="679">
        <v>79830</v>
      </c>
      <c r="AL331" s="688">
        <v>73370</v>
      </c>
      <c r="AM331" s="504">
        <f t="shared" si="18"/>
        <v>0</v>
      </c>
      <c r="AN331" s="519">
        <f t="shared" si="18"/>
        <v>0</v>
      </c>
      <c r="AO331" s="548">
        <v>381200</v>
      </c>
      <c r="AP331" s="196"/>
    </row>
    <row r="332" spans="29:42">
      <c r="AC332" s="547">
        <v>983000</v>
      </c>
      <c r="AD332" s="557">
        <v>986000</v>
      </c>
      <c r="AE332" s="677">
        <v>126030</v>
      </c>
      <c r="AF332" s="679">
        <v>117370</v>
      </c>
      <c r="AG332" s="679">
        <v>109940</v>
      </c>
      <c r="AH332" s="679">
        <v>102510</v>
      </c>
      <c r="AI332" s="679">
        <v>95070</v>
      </c>
      <c r="AJ332" s="679">
        <v>87630</v>
      </c>
      <c r="AK332" s="679">
        <v>80410</v>
      </c>
      <c r="AL332" s="688">
        <v>73950</v>
      </c>
      <c r="AM332" s="504">
        <f t="shared" si="18"/>
        <v>0</v>
      </c>
      <c r="AN332" s="519">
        <f t="shared" si="18"/>
        <v>0</v>
      </c>
      <c r="AO332" s="548">
        <v>382800</v>
      </c>
      <c r="AP332" s="196"/>
    </row>
    <row r="333" spans="29:42">
      <c r="AC333" s="551">
        <v>986000</v>
      </c>
      <c r="AD333" s="558">
        <v>989000</v>
      </c>
      <c r="AE333" s="678">
        <v>126990</v>
      </c>
      <c r="AF333" s="680">
        <v>118050</v>
      </c>
      <c r="AG333" s="680">
        <v>110620</v>
      </c>
      <c r="AH333" s="680">
        <v>103170</v>
      </c>
      <c r="AI333" s="680">
        <v>95740</v>
      </c>
      <c r="AJ333" s="680">
        <v>88300</v>
      </c>
      <c r="AK333" s="680">
        <v>81000</v>
      </c>
      <c r="AL333" s="687">
        <v>74530</v>
      </c>
      <c r="AM333" s="504">
        <f t="shared" si="18"/>
        <v>0</v>
      </c>
      <c r="AN333" s="519">
        <f t="shared" si="18"/>
        <v>0</v>
      </c>
      <c r="AO333" s="553">
        <v>384300</v>
      </c>
      <c r="AP333" s="196"/>
    </row>
    <row r="334" spans="29:42">
      <c r="AC334" s="547">
        <v>989000</v>
      </c>
      <c r="AD334" s="557">
        <v>992000</v>
      </c>
      <c r="AE334" s="677">
        <v>127950</v>
      </c>
      <c r="AF334" s="679">
        <v>118710</v>
      </c>
      <c r="AG334" s="679">
        <v>111280</v>
      </c>
      <c r="AH334" s="679">
        <v>103850</v>
      </c>
      <c r="AI334" s="679">
        <v>96400</v>
      </c>
      <c r="AJ334" s="679">
        <v>88970</v>
      </c>
      <c r="AK334" s="679">
        <v>81580</v>
      </c>
      <c r="AL334" s="688">
        <v>75110</v>
      </c>
      <c r="AM334" s="504">
        <f t="shared" si="18"/>
        <v>0</v>
      </c>
      <c r="AN334" s="519">
        <f t="shared" si="18"/>
        <v>0</v>
      </c>
      <c r="AO334" s="548">
        <v>385800</v>
      </c>
      <c r="AP334" s="196"/>
    </row>
    <row r="335" spans="29:42">
      <c r="AC335" s="547">
        <v>992000</v>
      </c>
      <c r="AD335" s="557">
        <v>995000</v>
      </c>
      <c r="AE335" s="677">
        <v>128910</v>
      </c>
      <c r="AF335" s="679">
        <v>119390</v>
      </c>
      <c r="AG335" s="679">
        <v>111950</v>
      </c>
      <c r="AH335" s="679">
        <v>104510</v>
      </c>
      <c r="AI335" s="679">
        <v>97080</v>
      </c>
      <c r="AJ335" s="679">
        <v>89640</v>
      </c>
      <c r="AK335" s="679">
        <v>82200</v>
      </c>
      <c r="AL335" s="688">
        <v>75700</v>
      </c>
      <c r="AM335" s="504">
        <f t="shared" si="18"/>
        <v>0</v>
      </c>
      <c r="AN335" s="519">
        <f t="shared" si="18"/>
        <v>0</v>
      </c>
      <c r="AO335" s="548">
        <v>387500</v>
      </c>
      <c r="AP335" s="196"/>
    </row>
    <row r="336" spans="29:42">
      <c r="AC336" s="547">
        <v>995000</v>
      </c>
      <c r="AD336" s="557">
        <v>998000</v>
      </c>
      <c r="AE336" s="677">
        <v>129870</v>
      </c>
      <c r="AF336" s="679">
        <v>120060</v>
      </c>
      <c r="AG336" s="679">
        <v>112620</v>
      </c>
      <c r="AH336" s="679">
        <v>105180</v>
      </c>
      <c r="AI336" s="679">
        <v>97740</v>
      </c>
      <c r="AJ336" s="679">
        <v>90310</v>
      </c>
      <c r="AK336" s="679">
        <v>82870</v>
      </c>
      <c r="AL336" s="688">
        <v>76280</v>
      </c>
      <c r="AM336" s="504">
        <f t="shared" si="18"/>
        <v>0</v>
      </c>
      <c r="AN336" s="519">
        <f t="shared" si="18"/>
        <v>0</v>
      </c>
      <c r="AO336" s="548">
        <v>389000</v>
      </c>
      <c r="AP336" s="196"/>
    </row>
    <row r="337" spans="29:42">
      <c r="AC337" s="547">
        <v>998000</v>
      </c>
      <c r="AD337" s="557">
        <v>1001000</v>
      </c>
      <c r="AE337" s="677">
        <v>130830</v>
      </c>
      <c r="AF337" s="679">
        <v>120720</v>
      </c>
      <c r="AG337" s="679">
        <v>113290</v>
      </c>
      <c r="AH337" s="679">
        <v>105850</v>
      </c>
      <c r="AI337" s="679">
        <v>98410</v>
      </c>
      <c r="AJ337" s="679">
        <v>90980</v>
      </c>
      <c r="AK337" s="679">
        <v>83540</v>
      </c>
      <c r="AL337" s="688">
        <v>76860</v>
      </c>
      <c r="AM337" s="504">
        <f t="shared" si="18"/>
        <v>0</v>
      </c>
      <c r="AN337" s="519">
        <f t="shared" si="18"/>
        <v>0</v>
      </c>
      <c r="AO337" s="548">
        <v>390500</v>
      </c>
      <c r="AP337" s="196"/>
    </row>
    <row r="338" spans="29:42">
      <c r="AC338" s="551">
        <v>1001000</v>
      </c>
      <c r="AD338" s="558">
        <v>1004000</v>
      </c>
      <c r="AE338" s="678">
        <v>131790</v>
      </c>
      <c r="AF338" s="680">
        <v>121400</v>
      </c>
      <c r="AG338" s="680">
        <v>113950</v>
      </c>
      <c r="AH338" s="680">
        <v>106520</v>
      </c>
      <c r="AI338" s="680">
        <v>99090</v>
      </c>
      <c r="AJ338" s="680">
        <v>92640</v>
      </c>
      <c r="AK338" s="680">
        <v>84210</v>
      </c>
      <c r="AL338" s="687">
        <v>77440</v>
      </c>
      <c r="AM338" s="504">
        <f t="shared" si="18"/>
        <v>0</v>
      </c>
      <c r="AN338" s="519">
        <f t="shared" si="18"/>
        <v>0</v>
      </c>
      <c r="AO338" s="553">
        <v>392100</v>
      </c>
      <c r="AP338" s="196"/>
    </row>
    <row r="339" spans="29:42">
      <c r="AC339" s="547">
        <v>1004000</v>
      </c>
      <c r="AD339" s="557">
        <v>1007000</v>
      </c>
      <c r="AE339" s="698">
        <v>132760</v>
      </c>
      <c r="AF339" s="694">
        <v>122080</v>
      </c>
      <c r="AG339" s="694">
        <v>114630</v>
      </c>
      <c r="AH339" s="694">
        <v>107180</v>
      </c>
      <c r="AI339" s="694">
        <v>99750</v>
      </c>
      <c r="AJ339" s="694">
        <v>92320</v>
      </c>
      <c r="AK339" s="694">
        <v>84880</v>
      </c>
      <c r="AL339" s="703">
        <v>78020</v>
      </c>
      <c r="AM339" s="504">
        <f t="shared" si="18"/>
        <v>0</v>
      </c>
      <c r="AN339" s="519">
        <f t="shared" si="18"/>
        <v>0</v>
      </c>
      <c r="AO339" s="548">
        <v>393600</v>
      </c>
      <c r="AP339" s="196"/>
    </row>
    <row r="340" spans="29:42" ht="14.25" thickBot="1">
      <c r="AC340" s="547">
        <v>1007000</v>
      </c>
      <c r="AD340" s="557">
        <v>1010000</v>
      </c>
      <c r="AE340" s="704">
        <v>133710</v>
      </c>
      <c r="AF340" s="705">
        <v>123040</v>
      </c>
      <c r="AG340" s="705">
        <v>115290</v>
      </c>
      <c r="AH340" s="705">
        <v>107860</v>
      </c>
      <c r="AI340" s="705">
        <v>100430</v>
      </c>
      <c r="AJ340" s="705">
        <v>92980</v>
      </c>
      <c r="AK340" s="705">
        <v>85550</v>
      </c>
      <c r="AL340" s="706">
        <v>78610</v>
      </c>
      <c r="AM340" s="504">
        <f t="shared" si="18"/>
        <v>0</v>
      </c>
      <c r="AN340" s="519">
        <f t="shared" si="18"/>
        <v>0</v>
      </c>
      <c r="AO340" s="621">
        <v>395100</v>
      </c>
      <c r="AP340" s="196"/>
    </row>
    <row r="341" spans="29:42" ht="15" thickTop="1" thickBot="1">
      <c r="AC341" s="547">
        <v>1010000</v>
      </c>
      <c r="AD341" s="557">
        <v>1013000</v>
      </c>
      <c r="AE341" s="707">
        <v>134190</v>
      </c>
      <c r="AF341" s="708">
        <v>123520</v>
      </c>
      <c r="AG341" s="708">
        <v>115630</v>
      </c>
      <c r="AH341" s="708">
        <v>108200</v>
      </c>
      <c r="AI341" s="708">
        <v>100750</v>
      </c>
      <c r="AJ341" s="708">
        <v>93320</v>
      </c>
      <c r="AK341" s="708">
        <v>85890</v>
      </c>
      <c r="AL341" s="709">
        <v>78890</v>
      </c>
      <c r="AM341" s="504">
        <f t="shared" si="18"/>
        <v>0</v>
      </c>
      <c r="AN341" s="519">
        <f t="shared" si="18"/>
        <v>0</v>
      </c>
      <c r="AO341" s="710">
        <v>396700</v>
      </c>
      <c r="AP341" s="196"/>
    </row>
    <row r="342" spans="29:42" ht="14.25" thickTop="1">
      <c r="AC342" s="547">
        <v>1013000</v>
      </c>
      <c r="AD342" s="557">
        <v>1016000</v>
      </c>
      <c r="AE342" s="564"/>
      <c r="AF342" s="547"/>
      <c r="AG342" s="547"/>
      <c r="AH342" s="547"/>
      <c r="AI342" s="547"/>
      <c r="AJ342" s="547"/>
      <c r="AK342" s="547"/>
      <c r="AL342" s="617"/>
      <c r="AM342" s="504">
        <f t="shared" si="18"/>
        <v>0</v>
      </c>
      <c r="AN342" s="519">
        <f t="shared" si="18"/>
        <v>0</v>
      </c>
      <c r="AO342" s="720" t="s">
        <v>321</v>
      </c>
      <c r="AP342" s="196"/>
    </row>
    <row r="343" spans="29:42">
      <c r="AC343" s="551">
        <v>1016000</v>
      </c>
      <c r="AD343" s="558">
        <v>1019000</v>
      </c>
      <c r="AE343" s="567"/>
      <c r="AF343" s="551"/>
      <c r="AG343" s="551"/>
      <c r="AH343" s="551"/>
      <c r="AI343" s="551"/>
      <c r="AJ343" s="551"/>
      <c r="AK343" s="551"/>
      <c r="AL343" s="616"/>
      <c r="AM343" s="504">
        <f t="shared" si="18"/>
        <v>0</v>
      </c>
      <c r="AN343" s="519">
        <f t="shared" si="18"/>
        <v>0</v>
      </c>
      <c r="AO343" s="721"/>
      <c r="AP343" s="196"/>
    </row>
    <row r="344" spans="29:42">
      <c r="AC344" s="547">
        <v>1019000</v>
      </c>
      <c r="AD344" s="557">
        <v>1022000</v>
      </c>
      <c r="AE344" s="564"/>
      <c r="AF344" s="547"/>
      <c r="AG344" s="547"/>
      <c r="AH344" s="547"/>
      <c r="AI344" s="547"/>
      <c r="AJ344" s="547"/>
      <c r="AK344" s="547"/>
      <c r="AL344" s="617"/>
      <c r="AM344" s="504">
        <f t="shared" si="18"/>
        <v>0</v>
      </c>
      <c r="AN344" s="519">
        <f t="shared" si="18"/>
        <v>0</v>
      </c>
      <c r="AO344" s="721"/>
      <c r="AP344" s="196"/>
    </row>
    <row r="345" spans="29:42">
      <c r="AC345" s="547">
        <v>1022000</v>
      </c>
      <c r="AD345" s="557">
        <v>1025000</v>
      </c>
      <c r="AE345" s="564"/>
      <c r="AF345" s="547"/>
      <c r="AG345" s="547"/>
      <c r="AH345" s="547"/>
      <c r="AI345" s="547"/>
      <c r="AJ345" s="547"/>
      <c r="AK345" s="547"/>
      <c r="AL345" s="617"/>
      <c r="AM345" s="504">
        <f t="shared" ref="AM345:AN353" si="19">IF(AL345-$X$19&gt;0,AL345-$X$19,0)</f>
        <v>0</v>
      </c>
      <c r="AN345" s="519">
        <f t="shared" si="19"/>
        <v>0</v>
      </c>
      <c r="AO345" s="721"/>
      <c r="AP345" s="196"/>
    </row>
    <row r="346" spans="29:42">
      <c r="AC346" s="547">
        <v>1025000</v>
      </c>
      <c r="AD346" s="557">
        <v>1028000</v>
      </c>
      <c r="AE346" s="564"/>
      <c r="AF346" s="547"/>
      <c r="AG346" s="547"/>
      <c r="AH346" s="547"/>
      <c r="AI346" s="547"/>
      <c r="AJ346" s="547"/>
      <c r="AK346" s="547"/>
      <c r="AL346" s="617"/>
      <c r="AM346" s="504">
        <f t="shared" si="19"/>
        <v>0</v>
      </c>
      <c r="AN346" s="519">
        <f t="shared" si="19"/>
        <v>0</v>
      </c>
      <c r="AO346" s="721"/>
      <c r="AP346" s="196"/>
    </row>
    <row r="347" spans="29:42">
      <c r="AC347" s="547">
        <v>1028000</v>
      </c>
      <c r="AD347" s="557">
        <v>1031000</v>
      </c>
      <c r="AE347" s="564"/>
      <c r="AF347" s="547"/>
      <c r="AG347" s="547"/>
      <c r="AH347" s="547"/>
      <c r="AI347" s="547"/>
      <c r="AJ347" s="547"/>
      <c r="AK347" s="547"/>
      <c r="AL347" s="617"/>
      <c r="AM347" s="504">
        <f t="shared" si="19"/>
        <v>0</v>
      </c>
      <c r="AN347" s="519">
        <f t="shared" si="19"/>
        <v>0</v>
      </c>
      <c r="AO347" s="721"/>
      <c r="AP347" s="196"/>
    </row>
    <row r="348" spans="29:42">
      <c r="AC348" s="551">
        <v>1031000</v>
      </c>
      <c r="AD348" s="558">
        <v>1034000</v>
      </c>
      <c r="AE348" s="567"/>
      <c r="AF348" s="551"/>
      <c r="AG348" s="551"/>
      <c r="AH348" s="551"/>
      <c r="AI348" s="551"/>
      <c r="AJ348" s="551"/>
      <c r="AK348" s="551"/>
      <c r="AL348" s="616"/>
      <c r="AM348" s="504">
        <f t="shared" si="19"/>
        <v>0</v>
      </c>
      <c r="AN348" s="519">
        <f t="shared" si="19"/>
        <v>0</v>
      </c>
      <c r="AO348" s="721"/>
      <c r="AP348" s="196"/>
    </row>
    <row r="349" spans="29:42" ht="14.25" thickBot="1">
      <c r="AC349" s="598">
        <v>1034000</v>
      </c>
      <c r="AD349" s="599">
        <v>1037000</v>
      </c>
      <c r="AE349" s="600"/>
      <c r="AF349" s="598"/>
      <c r="AG349" s="598"/>
      <c r="AH349" s="598"/>
      <c r="AI349" s="598"/>
      <c r="AJ349" s="598"/>
      <c r="AK349" s="598"/>
      <c r="AL349" s="618"/>
      <c r="AM349" s="504">
        <f t="shared" si="19"/>
        <v>0</v>
      </c>
      <c r="AN349" s="519">
        <f t="shared" si="19"/>
        <v>0</v>
      </c>
      <c r="AO349" s="721"/>
      <c r="AP349" s="196"/>
    </row>
    <row r="350" spans="29:42">
      <c r="AC350" s="547">
        <v>1037000</v>
      </c>
      <c r="AD350" s="557">
        <v>1040000</v>
      </c>
      <c r="AE350" s="564"/>
      <c r="AF350" s="547"/>
      <c r="AG350" s="547"/>
      <c r="AH350" s="547"/>
      <c r="AI350" s="547"/>
      <c r="AJ350" s="547"/>
      <c r="AK350" s="547"/>
      <c r="AL350" s="617"/>
      <c r="AM350" s="504">
        <f t="shared" si="19"/>
        <v>0</v>
      </c>
      <c r="AN350" s="519">
        <f t="shared" si="19"/>
        <v>0</v>
      </c>
      <c r="AO350" s="721"/>
      <c r="AP350" s="196"/>
    </row>
    <row r="351" spans="29:42">
      <c r="AC351" s="547">
        <v>1040000</v>
      </c>
      <c r="AD351" s="557">
        <v>1043000</v>
      </c>
      <c r="AE351" s="564"/>
      <c r="AF351" s="547"/>
      <c r="AG351" s="547"/>
      <c r="AH351" s="547"/>
      <c r="AI351" s="547"/>
      <c r="AJ351" s="547"/>
      <c r="AK351" s="547"/>
      <c r="AL351" s="617"/>
      <c r="AM351" s="504">
        <f t="shared" si="19"/>
        <v>0</v>
      </c>
      <c r="AN351" s="519">
        <f t="shared" si="19"/>
        <v>0</v>
      </c>
      <c r="AO351" s="721"/>
      <c r="AP351" s="196"/>
    </row>
    <row r="352" spans="29:42">
      <c r="AC352" s="547">
        <v>1043000</v>
      </c>
      <c r="AD352" s="557">
        <v>1046000</v>
      </c>
      <c r="AE352" s="564"/>
      <c r="AF352" s="547"/>
      <c r="AG352" s="547"/>
      <c r="AH352" s="547"/>
      <c r="AI352" s="547"/>
      <c r="AJ352" s="547"/>
      <c r="AK352" s="547"/>
      <c r="AL352" s="617"/>
      <c r="AM352" s="504">
        <f t="shared" si="19"/>
        <v>0</v>
      </c>
      <c r="AN352" s="519">
        <f t="shared" si="19"/>
        <v>0</v>
      </c>
      <c r="AO352" s="721"/>
      <c r="AP352" s="196"/>
    </row>
    <row r="353" spans="29:42">
      <c r="AC353" s="551">
        <v>1046000</v>
      </c>
      <c r="AD353" s="558">
        <v>1049000</v>
      </c>
      <c r="AE353" s="567"/>
      <c r="AF353" s="551"/>
      <c r="AG353" s="551"/>
      <c r="AH353" s="551"/>
      <c r="AI353" s="551"/>
      <c r="AJ353" s="551"/>
      <c r="AK353" s="551"/>
      <c r="AL353" s="616"/>
      <c r="AM353" s="504">
        <f t="shared" si="19"/>
        <v>0</v>
      </c>
      <c r="AN353" s="519">
        <f t="shared" si="19"/>
        <v>0</v>
      </c>
      <c r="AO353" s="721"/>
      <c r="AP353" s="196"/>
    </row>
    <row r="354" spans="29:42">
      <c r="AC354" s="547">
        <v>1049000</v>
      </c>
      <c r="AD354" s="557">
        <v>1052000</v>
      </c>
      <c r="AE354" s="564"/>
      <c r="AF354" s="547"/>
      <c r="AG354" s="547"/>
      <c r="AH354" s="547"/>
      <c r="AI354" s="547"/>
      <c r="AJ354" s="547"/>
      <c r="AK354" s="547"/>
      <c r="AL354" s="617"/>
      <c r="AM354" s="504">
        <f t="shared" ref="AM354:AN364" si="20">IF(AL354-$AA$19&gt;0,AL354-$AA$19,0)</f>
        <v>0</v>
      </c>
      <c r="AN354" s="519">
        <f t="shared" si="20"/>
        <v>0</v>
      </c>
      <c r="AO354" s="548"/>
      <c r="AP354" s="196"/>
    </row>
    <row r="355" spans="29:42">
      <c r="AC355" s="547">
        <v>1052000</v>
      </c>
      <c r="AD355" s="557">
        <v>1055000</v>
      </c>
      <c r="AE355" s="564"/>
      <c r="AF355" s="547"/>
      <c r="AG355" s="547"/>
      <c r="AH355" s="547"/>
      <c r="AI355" s="547"/>
      <c r="AJ355" s="547"/>
      <c r="AK355" s="547"/>
      <c r="AL355" s="617"/>
      <c r="AM355" s="504">
        <f t="shared" si="20"/>
        <v>0</v>
      </c>
      <c r="AN355" s="519">
        <f t="shared" si="20"/>
        <v>0</v>
      </c>
      <c r="AO355" s="548"/>
      <c r="AP355" s="196"/>
    </row>
    <row r="356" spans="29:42">
      <c r="AC356" s="547">
        <v>1055000</v>
      </c>
      <c r="AD356" s="557">
        <v>1058000</v>
      </c>
      <c r="AE356" s="564"/>
      <c r="AF356" s="547"/>
      <c r="AG356" s="547"/>
      <c r="AH356" s="547"/>
      <c r="AI356" s="547"/>
      <c r="AJ356" s="547"/>
      <c r="AK356" s="547"/>
      <c r="AL356" s="617"/>
      <c r="AM356" s="504">
        <f t="shared" si="20"/>
        <v>0</v>
      </c>
      <c r="AN356" s="519">
        <f t="shared" si="20"/>
        <v>0</v>
      </c>
      <c r="AO356" s="548"/>
      <c r="AP356" s="196"/>
    </row>
    <row r="357" spans="29:42">
      <c r="AC357" s="547">
        <v>1058000</v>
      </c>
      <c r="AD357" s="557">
        <v>1061000</v>
      </c>
      <c r="AE357" s="564"/>
      <c r="AF357" s="547"/>
      <c r="AG357" s="547"/>
      <c r="AH357" s="547"/>
      <c r="AI357" s="547"/>
      <c r="AJ357" s="547"/>
      <c r="AK357" s="547"/>
      <c r="AL357" s="617"/>
      <c r="AM357" s="504">
        <f t="shared" si="20"/>
        <v>0</v>
      </c>
      <c r="AN357" s="519">
        <f t="shared" si="20"/>
        <v>0</v>
      </c>
      <c r="AO357" s="548"/>
      <c r="AP357" s="196"/>
    </row>
    <row r="358" spans="29:42">
      <c r="AC358" s="551">
        <v>1061000</v>
      </c>
      <c r="AD358" s="558">
        <v>1064000</v>
      </c>
      <c r="AE358" s="567"/>
      <c r="AF358" s="551"/>
      <c r="AG358" s="551"/>
      <c r="AH358" s="551"/>
      <c r="AI358" s="551"/>
      <c r="AJ358" s="551"/>
      <c r="AK358" s="551"/>
      <c r="AL358" s="616"/>
      <c r="AM358" s="504">
        <f t="shared" si="20"/>
        <v>0</v>
      </c>
      <c r="AN358" s="519">
        <f t="shared" si="20"/>
        <v>0</v>
      </c>
      <c r="AO358" s="553"/>
      <c r="AP358" s="196"/>
    </row>
    <row r="359" spans="29:42">
      <c r="AC359" s="547">
        <v>1064000</v>
      </c>
      <c r="AD359" s="557">
        <v>1067000</v>
      </c>
      <c r="AE359" s="564"/>
      <c r="AF359" s="547"/>
      <c r="AG359" s="547"/>
      <c r="AH359" s="547"/>
      <c r="AI359" s="547"/>
      <c r="AJ359" s="547"/>
      <c r="AK359" s="547"/>
      <c r="AL359" s="617"/>
      <c r="AM359" s="504">
        <f t="shared" si="20"/>
        <v>0</v>
      </c>
      <c r="AN359" s="519">
        <f t="shared" si="20"/>
        <v>0</v>
      </c>
      <c r="AO359" s="548"/>
      <c r="AP359" s="196"/>
    </row>
    <row r="360" spans="29:42">
      <c r="AC360" s="547">
        <v>1067000</v>
      </c>
      <c r="AD360" s="557">
        <v>1070000</v>
      </c>
      <c r="AE360" s="564"/>
      <c r="AF360" s="547"/>
      <c r="AG360" s="547"/>
      <c r="AH360" s="547"/>
      <c r="AI360" s="547"/>
      <c r="AJ360" s="547"/>
      <c r="AK360" s="547"/>
      <c r="AL360" s="617"/>
      <c r="AM360" s="504">
        <f t="shared" si="20"/>
        <v>0</v>
      </c>
      <c r="AN360" s="519">
        <f t="shared" si="20"/>
        <v>0</v>
      </c>
      <c r="AO360" s="548"/>
      <c r="AP360" s="196"/>
    </row>
    <row r="361" spans="29:42">
      <c r="AC361" s="547">
        <v>1070000</v>
      </c>
      <c r="AD361" s="557">
        <v>1073000</v>
      </c>
      <c r="AE361" s="564"/>
      <c r="AF361" s="547"/>
      <c r="AG361" s="547"/>
      <c r="AH361" s="547"/>
      <c r="AI361" s="547"/>
      <c r="AJ361" s="547"/>
      <c r="AK361" s="547"/>
      <c r="AL361" s="617"/>
      <c r="AM361" s="504">
        <f t="shared" si="20"/>
        <v>0</v>
      </c>
      <c r="AN361" s="519">
        <f t="shared" si="20"/>
        <v>0</v>
      </c>
      <c r="AO361" s="548"/>
      <c r="AP361" s="196"/>
    </row>
    <row r="362" spans="29:42">
      <c r="AC362" s="547">
        <v>1073000</v>
      </c>
      <c r="AD362" s="557">
        <v>1076000</v>
      </c>
      <c r="AE362" s="564"/>
      <c r="AF362" s="547"/>
      <c r="AG362" s="547"/>
      <c r="AH362" s="547"/>
      <c r="AI362" s="547"/>
      <c r="AJ362" s="547"/>
      <c r="AK362" s="547"/>
      <c r="AL362" s="617"/>
      <c r="AM362" s="504">
        <f t="shared" si="20"/>
        <v>0</v>
      </c>
      <c r="AN362" s="519">
        <f t="shared" si="20"/>
        <v>0</v>
      </c>
      <c r="AO362" s="548"/>
      <c r="AP362" s="196"/>
    </row>
    <row r="363" spans="29:42">
      <c r="AC363" s="551">
        <v>1076000</v>
      </c>
      <c r="AD363" s="558">
        <v>1079000</v>
      </c>
      <c r="AE363" s="567"/>
      <c r="AF363" s="551"/>
      <c r="AG363" s="551"/>
      <c r="AH363" s="551"/>
      <c r="AI363" s="551"/>
      <c r="AJ363" s="551"/>
      <c r="AK363" s="551"/>
      <c r="AL363" s="616"/>
      <c r="AM363" s="504">
        <f t="shared" si="20"/>
        <v>0</v>
      </c>
      <c r="AN363" s="519">
        <f t="shared" si="20"/>
        <v>0</v>
      </c>
      <c r="AO363" s="553"/>
      <c r="AP363" s="196"/>
    </row>
    <row r="364" spans="29:42">
      <c r="AC364" s="547">
        <v>1079000</v>
      </c>
      <c r="AD364" s="557">
        <v>1082000</v>
      </c>
      <c r="AE364" s="564"/>
      <c r="AF364" s="547"/>
      <c r="AG364" s="547"/>
      <c r="AH364" s="547"/>
      <c r="AI364" s="547"/>
      <c r="AJ364" s="547"/>
      <c r="AK364" s="547"/>
      <c r="AL364" s="617"/>
      <c r="AM364" s="504">
        <f t="shared" si="20"/>
        <v>0</v>
      </c>
      <c r="AN364" s="519">
        <f t="shared" si="20"/>
        <v>0</v>
      </c>
      <c r="AO364" s="548"/>
      <c r="AP364" s="196"/>
    </row>
    <row r="365" spans="29:42">
      <c r="AC365" s="547">
        <v>1082000</v>
      </c>
      <c r="AD365" s="557">
        <v>1085000</v>
      </c>
      <c r="AE365" s="564"/>
      <c r="AF365" s="547"/>
      <c r="AG365" s="547"/>
      <c r="AH365" s="547"/>
      <c r="AI365" s="547"/>
      <c r="AJ365" s="547"/>
      <c r="AK365" s="547"/>
      <c r="AL365" s="617"/>
      <c r="AM365" s="504">
        <f t="shared" ref="AM365:AN381" si="21">IF(AL365-$AA$19&gt;0,AL365-$AA$19,0)</f>
        <v>0</v>
      </c>
      <c r="AN365" s="519">
        <f t="shared" si="21"/>
        <v>0</v>
      </c>
      <c r="AO365" s="548"/>
      <c r="AP365" s="196"/>
    </row>
    <row r="366" spans="29:42">
      <c r="AC366" s="547">
        <v>1085000</v>
      </c>
      <c r="AD366" s="557">
        <v>1088000</v>
      </c>
      <c r="AE366" s="564"/>
      <c r="AF366" s="547"/>
      <c r="AG366" s="547"/>
      <c r="AH366" s="547"/>
      <c r="AI366" s="547"/>
      <c r="AJ366" s="547"/>
      <c r="AK366" s="547"/>
      <c r="AL366" s="617"/>
      <c r="AM366" s="504">
        <f t="shared" si="21"/>
        <v>0</v>
      </c>
      <c r="AN366" s="519">
        <f t="shared" si="21"/>
        <v>0</v>
      </c>
      <c r="AO366" s="548"/>
      <c r="AP366" s="196"/>
    </row>
    <row r="367" spans="29:42">
      <c r="AC367" s="547">
        <v>1088000</v>
      </c>
      <c r="AD367" s="557">
        <v>1091000</v>
      </c>
      <c r="AE367" s="564"/>
      <c r="AF367" s="547"/>
      <c r="AG367" s="547"/>
      <c r="AH367" s="547"/>
      <c r="AI367" s="547"/>
      <c r="AJ367" s="547"/>
      <c r="AK367" s="547"/>
      <c r="AL367" s="617"/>
      <c r="AM367" s="504">
        <f t="shared" si="21"/>
        <v>0</v>
      </c>
      <c r="AN367" s="519">
        <f t="shared" si="21"/>
        <v>0</v>
      </c>
      <c r="AO367" s="548"/>
      <c r="AP367" s="196"/>
    </row>
    <row r="368" spans="29:42">
      <c r="AC368" s="551">
        <v>1091000</v>
      </c>
      <c r="AD368" s="558">
        <v>1094000</v>
      </c>
      <c r="AE368" s="567"/>
      <c r="AF368" s="551"/>
      <c r="AG368" s="551"/>
      <c r="AH368" s="551"/>
      <c r="AI368" s="551"/>
      <c r="AJ368" s="551"/>
      <c r="AK368" s="551"/>
      <c r="AL368" s="616"/>
      <c r="AM368" s="504">
        <f t="shared" si="21"/>
        <v>0</v>
      </c>
      <c r="AN368" s="519">
        <f t="shared" si="21"/>
        <v>0</v>
      </c>
      <c r="AO368" s="553"/>
      <c r="AP368" s="196"/>
    </row>
    <row r="369" spans="29:42">
      <c r="AC369" s="547">
        <v>1094000</v>
      </c>
      <c r="AD369" s="557">
        <v>1097000</v>
      </c>
      <c r="AE369" s="564"/>
      <c r="AF369" s="547"/>
      <c r="AG369" s="547"/>
      <c r="AH369" s="547"/>
      <c r="AI369" s="547"/>
      <c r="AJ369" s="547"/>
      <c r="AK369" s="547"/>
      <c r="AL369" s="617"/>
      <c r="AM369" s="504">
        <f t="shared" si="21"/>
        <v>0</v>
      </c>
      <c r="AN369" s="519">
        <f t="shared" si="21"/>
        <v>0</v>
      </c>
      <c r="AO369" s="548"/>
      <c r="AP369" s="196"/>
    </row>
    <row r="370" spans="29:42">
      <c r="AC370" s="547">
        <v>1097000</v>
      </c>
      <c r="AD370" s="557">
        <v>1100000</v>
      </c>
      <c r="AE370" s="564"/>
      <c r="AF370" s="547"/>
      <c r="AG370" s="547"/>
      <c r="AH370" s="547"/>
      <c r="AI370" s="547"/>
      <c r="AJ370" s="547"/>
      <c r="AK370" s="547"/>
      <c r="AL370" s="617"/>
      <c r="AM370" s="504">
        <f t="shared" si="21"/>
        <v>0</v>
      </c>
      <c r="AN370" s="519">
        <f t="shared" si="21"/>
        <v>0</v>
      </c>
      <c r="AO370" s="548"/>
      <c r="AP370" s="196"/>
    </row>
    <row r="371" spans="29:42">
      <c r="AC371" s="547">
        <v>1100000</v>
      </c>
      <c r="AD371" s="557">
        <v>1103000</v>
      </c>
      <c r="AE371" s="564"/>
      <c r="AF371" s="547"/>
      <c r="AG371" s="547"/>
      <c r="AH371" s="547"/>
      <c r="AI371" s="547"/>
      <c r="AJ371" s="547"/>
      <c r="AK371" s="547"/>
      <c r="AL371" s="617"/>
      <c r="AM371" s="504">
        <f t="shared" si="21"/>
        <v>0</v>
      </c>
      <c r="AN371" s="519">
        <f t="shared" si="21"/>
        <v>0</v>
      </c>
      <c r="AO371" s="548"/>
      <c r="AP371" s="196"/>
    </row>
    <row r="372" spans="29:42">
      <c r="AC372" s="547">
        <v>1103000</v>
      </c>
      <c r="AD372" s="557">
        <v>1106000</v>
      </c>
      <c r="AE372" s="564"/>
      <c r="AF372" s="547"/>
      <c r="AG372" s="547"/>
      <c r="AH372" s="547"/>
      <c r="AI372" s="547"/>
      <c r="AJ372" s="547"/>
      <c r="AK372" s="547"/>
      <c r="AL372" s="617"/>
      <c r="AM372" s="504">
        <f t="shared" si="21"/>
        <v>0</v>
      </c>
      <c r="AN372" s="519">
        <f t="shared" si="21"/>
        <v>0</v>
      </c>
      <c r="AO372" s="548"/>
      <c r="AP372" s="196"/>
    </row>
    <row r="373" spans="29:42">
      <c r="AC373" s="551">
        <v>1106000</v>
      </c>
      <c r="AD373" s="558">
        <v>1109000</v>
      </c>
      <c r="AE373" s="567"/>
      <c r="AF373" s="551"/>
      <c r="AG373" s="551"/>
      <c r="AH373" s="551"/>
      <c r="AI373" s="551"/>
      <c r="AJ373" s="551"/>
      <c r="AK373" s="551"/>
      <c r="AL373" s="616"/>
      <c r="AM373" s="504">
        <f t="shared" si="21"/>
        <v>0</v>
      </c>
      <c r="AN373" s="519">
        <f t="shared" si="21"/>
        <v>0</v>
      </c>
      <c r="AO373" s="553"/>
      <c r="AP373" s="196"/>
    </row>
    <row r="374" spans="29:42">
      <c r="AC374" s="547">
        <v>1109000</v>
      </c>
      <c r="AD374" s="557">
        <v>1112000</v>
      </c>
      <c r="AE374" s="564"/>
      <c r="AF374" s="547"/>
      <c r="AG374" s="547"/>
      <c r="AH374" s="547"/>
      <c r="AI374" s="547"/>
      <c r="AJ374" s="547"/>
      <c r="AK374" s="547"/>
      <c r="AL374" s="617"/>
      <c r="AM374" s="504">
        <f t="shared" si="21"/>
        <v>0</v>
      </c>
      <c r="AN374" s="519">
        <f t="shared" si="21"/>
        <v>0</v>
      </c>
      <c r="AO374" s="548"/>
      <c r="AP374" s="196"/>
    </row>
    <row r="375" spans="29:42">
      <c r="AC375" s="547">
        <v>1112000</v>
      </c>
      <c r="AD375" s="557">
        <v>1115000</v>
      </c>
      <c r="AE375" s="564"/>
      <c r="AF375" s="547"/>
      <c r="AG375" s="547"/>
      <c r="AH375" s="547"/>
      <c r="AI375" s="547"/>
      <c r="AJ375" s="547"/>
      <c r="AK375" s="547"/>
      <c r="AL375" s="617"/>
      <c r="AM375" s="504">
        <f t="shared" si="21"/>
        <v>0</v>
      </c>
      <c r="AN375" s="519">
        <f t="shared" si="21"/>
        <v>0</v>
      </c>
      <c r="AO375" s="548"/>
      <c r="AP375" s="196"/>
    </row>
    <row r="376" spans="29:42">
      <c r="AC376" s="547">
        <v>1115000</v>
      </c>
      <c r="AD376" s="557">
        <v>1118000</v>
      </c>
      <c r="AE376" s="564"/>
      <c r="AF376" s="547"/>
      <c r="AG376" s="547"/>
      <c r="AH376" s="547"/>
      <c r="AI376" s="547"/>
      <c r="AJ376" s="547"/>
      <c r="AK376" s="547"/>
      <c r="AL376" s="617"/>
      <c r="AM376" s="504">
        <f t="shared" si="21"/>
        <v>0</v>
      </c>
      <c r="AN376" s="519">
        <f t="shared" si="21"/>
        <v>0</v>
      </c>
      <c r="AO376" s="548"/>
      <c r="AP376" s="196"/>
    </row>
    <row r="377" spans="29:42">
      <c r="AC377" s="547">
        <v>1118000</v>
      </c>
      <c r="AD377" s="557">
        <v>1121000</v>
      </c>
      <c r="AE377" s="564"/>
      <c r="AF377" s="547"/>
      <c r="AG377" s="547"/>
      <c r="AH377" s="547"/>
      <c r="AI377" s="547"/>
      <c r="AJ377" s="547"/>
      <c r="AK377" s="547"/>
      <c r="AL377" s="617"/>
      <c r="AM377" s="504">
        <f t="shared" si="21"/>
        <v>0</v>
      </c>
      <c r="AN377" s="519">
        <f t="shared" si="21"/>
        <v>0</v>
      </c>
      <c r="AO377" s="548"/>
      <c r="AP377" s="196"/>
    </row>
    <row r="378" spans="29:42">
      <c r="AC378" s="551">
        <v>1121000</v>
      </c>
      <c r="AD378" s="558">
        <v>1124000</v>
      </c>
      <c r="AE378" s="567"/>
      <c r="AF378" s="551"/>
      <c r="AG378" s="551"/>
      <c r="AH378" s="551"/>
      <c r="AI378" s="551"/>
      <c r="AJ378" s="551"/>
      <c r="AK378" s="551"/>
      <c r="AL378" s="616"/>
      <c r="AM378" s="504">
        <f t="shared" si="21"/>
        <v>0</v>
      </c>
      <c r="AN378" s="519">
        <f t="shared" si="21"/>
        <v>0</v>
      </c>
      <c r="AO378" s="553"/>
      <c r="AP378" s="196"/>
    </row>
    <row r="379" spans="29:42">
      <c r="AC379" s="547">
        <v>1124000</v>
      </c>
      <c r="AD379" s="557">
        <v>1127000</v>
      </c>
      <c r="AE379" s="564"/>
      <c r="AF379" s="547"/>
      <c r="AG379" s="547"/>
      <c r="AH379" s="547"/>
      <c r="AI379" s="547"/>
      <c r="AJ379" s="547"/>
      <c r="AK379" s="547"/>
      <c r="AL379" s="617"/>
      <c r="AM379" s="504">
        <f t="shared" si="21"/>
        <v>0</v>
      </c>
      <c r="AN379" s="519">
        <f t="shared" si="21"/>
        <v>0</v>
      </c>
      <c r="AO379" s="548"/>
      <c r="AP379" s="196"/>
    </row>
    <row r="380" spans="29:42">
      <c r="AC380" s="547">
        <v>1127000</v>
      </c>
      <c r="AD380" s="557">
        <v>1130000</v>
      </c>
      <c r="AE380" s="564"/>
      <c r="AF380" s="547"/>
      <c r="AG380" s="547"/>
      <c r="AH380" s="547"/>
      <c r="AI380" s="547"/>
      <c r="AJ380" s="547"/>
      <c r="AK380" s="547"/>
      <c r="AL380" s="617"/>
      <c r="AM380" s="504">
        <f t="shared" si="21"/>
        <v>0</v>
      </c>
      <c r="AN380" s="519">
        <f t="shared" si="21"/>
        <v>0</v>
      </c>
      <c r="AO380" s="548"/>
      <c r="AP380" s="196"/>
    </row>
    <row r="381" spans="29:42" ht="14.25" thickBot="1">
      <c r="AC381" s="733">
        <v>1130000</v>
      </c>
      <c r="AD381" s="734"/>
      <c r="AE381" s="622"/>
      <c r="AF381" s="623"/>
      <c r="AG381" s="623"/>
      <c r="AH381" s="623"/>
      <c r="AI381" s="623"/>
      <c r="AJ381" s="623"/>
      <c r="AK381" s="623"/>
      <c r="AL381" s="624"/>
      <c r="AM381" s="504">
        <f t="shared" si="21"/>
        <v>0</v>
      </c>
      <c r="AN381" s="519">
        <f t="shared" si="21"/>
        <v>0</v>
      </c>
      <c r="AO381" s="625"/>
      <c r="AP381" s="196"/>
    </row>
    <row r="382" spans="29:42" ht="14.25" thickTop="1">
      <c r="AE382" s="483"/>
      <c r="AP382" s="196"/>
    </row>
    <row r="383" spans="29:42">
      <c r="AE383" s="483"/>
    </row>
    <row r="384" spans="29:42">
      <c r="AE384" s="483"/>
    </row>
    <row r="385" spans="31:55">
      <c r="AE385" s="483"/>
    </row>
    <row r="386" spans="31:55">
      <c r="AE386" s="483"/>
    </row>
    <row r="387" spans="31:55" ht="17.25">
      <c r="AY387" s="724" t="s">
        <v>7</v>
      </c>
      <c r="AZ387" s="724"/>
    </row>
    <row r="389" spans="31:55" ht="16.5">
      <c r="AY389" s="432" t="s">
        <v>305</v>
      </c>
    </row>
    <row r="390" spans="31:55">
      <c r="AY390" s="433"/>
    </row>
    <row r="391" spans="31:55">
      <c r="AY391" s="433" t="s">
        <v>158</v>
      </c>
    </row>
    <row r="392" spans="31:55">
      <c r="AY392" s="433" t="s">
        <v>159</v>
      </c>
    </row>
    <row r="393" spans="31:55">
      <c r="AY393" s="725" t="s">
        <v>160</v>
      </c>
      <c r="AZ393" s="725"/>
      <c r="BA393" s="725"/>
      <c r="BB393" s="725"/>
    </row>
    <row r="394" spans="31:55" ht="16.5" customHeight="1">
      <c r="AY394" s="726" t="s">
        <v>161</v>
      </c>
      <c r="AZ394" s="727"/>
      <c r="BA394" s="651" t="s">
        <v>306</v>
      </c>
      <c r="BB394" s="651"/>
    </row>
    <row r="395" spans="31:55" ht="18" customHeight="1">
      <c r="AY395" s="434">
        <v>1</v>
      </c>
      <c r="AZ395" s="434" t="s">
        <v>162</v>
      </c>
      <c r="BA395" s="652" t="s">
        <v>307</v>
      </c>
      <c r="BB395" s="652"/>
    </row>
    <row r="396" spans="31:55" ht="43.5" customHeight="1">
      <c r="AY396" s="728">
        <v>2</v>
      </c>
      <c r="AZ396" s="435" t="s">
        <v>163</v>
      </c>
      <c r="BA396" s="713" t="s">
        <v>308</v>
      </c>
      <c r="BB396" s="713"/>
    </row>
    <row r="397" spans="31:55" ht="56.25" customHeight="1">
      <c r="AY397" s="729"/>
      <c r="AZ397" s="436" t="s">
        <v>164</v>
      </c>
      <c r="BA397" s="714"/>
      <c r="BB397" s="714"/>
    </row>
    <row r="398" spans="31:55" ht="15.75" customHeight="1">
      <c r="AY398" s="730"/>
      <c r="AZ398" s="437" t="s">
        <v>165</v>
      </c>
      <c r="BA398" s="715"/>
      <c r="BB398" s="715"/>
    </row>
    <row r="399" spans="31:55" ht="41.25" customHeight="1">
      <c r="AY399" s="434">
        <v>3</v>
      </c>
      <c r="AZ399" s="434" t="s">
        <v>166</v>
      </c>
      <c r="BA399" s="652" t="s">
        <v>309</v>
      </c>
      <c r="BB399" s="652"/>
    </row>
    <row r="400" spans="31:55">
      <c r="AY400" s="433" t="s">
        <v>167</v>
      </c>
      <c r="BC400" s="438"/>
    </row>
    <row r="401" spans="51:55">
      <c r="BC401" s="439" t="s">
        <v>169</v>
      </c>
    </row>
    <row r="402" spans="51:55" ht="17.25">
      <c r="AY402" s="462" t="s">
        <v>196</v>
      </c>
      <c r="AZ402" s="723" t="s">
        <v>197</v>
      </c>
      <c r="BA402" s="723"/>
      <c r="BC402" s="440" t="s">
        <v>71</v>
      </c>
    </row>
    <row r="403" spans="51:55">
      <c r="AY403" s="336"/>
      <c r="AZ403" s="487" t="s">
        <v>310</v>
      </c>
      <c r="BB403" s="336"/>
      <c r="BC403" s="441" t="s">
        <v>168</v>
      </c>
    </row>
    <row r="404" spans="51:55">
      <c r="AY404" s="626" t="s">
        <v>205</v>
      </c>
      <c r="AZ404" s="20" t="s">
        <v>206</v>
      </c>
    </row>
    <row r="405" spans="51:55">
      <c r="AZ405" s="487" t="s">
        <v>207</v>
      </c>
    </row>
  </sheetData>
  <mergeCells count="19">
    <mergeCell ref="I16:L16"/>
    <mergeCell ref="AZ402:BA402"/>
    <mergeCell ref="AY387:AZ387"/>
    <mergeCell ref="AY393:BB393"/>
    <mergeCell ref="AY394:AZ394"/>
    <mergeCell ref="AY396:AY398"/>
    <mergeCell ref="BB396:BB398"/>
    <mergeCell ref="I53:L53"/>
    <mergeCell ref="AC381:AD381"/>
    <mergeCell ref="U17:Y17"/>
    <mergeCell ref="AT2:AU2"/>
    <mergeCell ref="BA396:BA398"/>
    <mergeCell ref="AC1:AD2"/>
    <mergeCell ref="AE2:AL2"/>
    <mergeCell ref="AO342:AO353"/>
    <mergeCell ref="AQ2:AQ3"/>
    <mergeCell ref="AR2:AS2"/>
    <mergeCell ref="U5:AB6"/>
    <mergeCell ref="T15:AB15"/>
  </mergeCells>
  <phoneticPr fontId="3"/>
  <conditionalFormatting sqref="D72:D76">
    <cfRule type="cellIs" dxfId="10" priority="1" stopIfTrue="1" operator="equal">
      <formula>"日"</formula>
    </cfRule>
  </conditionalFormatting>
  <hyperlinks>
    <hyperlink ref="BC401" location="☆start!A1" display="☆start"/>
    <hyperlink ref="BC402" location="集計表!A1" display="集計元帳"/>
    <hyperlink ref="BC403" location="説明書!A1" display="page top"/>
    <hyperlink ref="AZ405" r:id="rId1"/>
    <hyperlink ref="I16" r:id="rId2"/>
    <hyperlink ref="I53" r:id="rId3" display="Email: kouji@clovernet.ne.jp"/>
    <hyperlink ref="AZ403" r:id="rId4"/>
  </hyperlinks>
  <pageMargins left="0.28000000000000003" right="0.34" top="0.43" bottom="0.56000000000000005" header="0.37" footer="0.51200000000000001"/>
  <pageSetup paperSize="9" orientation="portrait" verticalDpi="360" r:id="rId5"/>
  <headerFooter alignWithMargins="0"/>
  <legacyDrawing r:id="rId6"/>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G280"/>
  <sheetViews>
    <sheetView zoomScale="90" workbookViewId="0">
      <selection activeCell="L20" sqref="L20"/>
    </sheetView>
  </sheetViews>
  <sheetFormatPr defaultRowHeight="12"/>
  <cols>
    <col min="1" max="1" width="3" style="212" customWidth="1"/>
    <col min="2" max="2" width="13.25" style="211" customWidth="1"/>
    <col min="3" max="3" width="13" style="211" customWidth="1"/>
    <col min="4" max="4" width="11" style="211" customWidth="1"/>
    <col min="5" max="5" width="13.25" style="211" customWidth="1"/>
    <col min="6" max="6" width="12" style="211" customWidth="1"/>
    <col min="7" max="7" width="10" style="211" customWidth="1"/>
    <col min="8" max="9" width="10.875" style="211" customWidth="1"/>
    <col min="10" max="10" width="12.875" style="211" customWidth="1"/>
    <col min="11" max="11" width="9" style="211"/>
    <col min="12" max="12" width="11" style="211" customWidth="1"/>
    <col min="13" max="13" width="14.125" style="211" customWidth="1"/>
    <col min="14" max="14" width="3.625" style="211" hidden="1" customWidth="1"/>
    <col min="15" max="15" width="5.875" style="211" hidden="1" customWidth="1"/>
    <col min="16" max="16" width="6.75" style="211" hidden="1" customWidth="1"/>
    <col min="17" max="33" width="5.875" style="211" hidden="1" customWidth="1"/>
    <col min="34" max="16384" width="9" style="211"/>
  </cols>
  <sheetData>
    <row r="1" spans="1:33" ht="17.25">
      <c r="A1" s="230"/>
      <c r="B1" s="231" t="s">
        <v>117</v>
      </c>
      <c r="C1" s="232"/>
      <c r="D1" s="233"/>
      <c r="E1" s="233"/>
      <c r="F1" s="233"/>
      <c r="G1" s="233"/>
      <c r="H1" s="233"/>
      <c r="I1" s="233"/>
      <c r="J1" s="233"/>
    </row>
    <row r="2" spans="1:33" ht="11.25" customHeight="1">
      <c r="A2" s="230"/>
      <c r="B2" s="233"/>
      <c r="C2" s="746" t="str">
        <f>+C6</f>
        <v>平成23年4月分</v>
      </c>
      <c r="D2" s="746"/>
      <c r="E2" s="746"/>
      <c r="F2" s="280" t="s">
        <v>118</v>
      </c>
      <c r="G2" s="233"/>
      <c r="H2" s="233"/>
      <c r="I2" s="233"/>
      <c r="J2" s="281" t="str">
        <f>+J6</f>
        <v>会社名</v>
      </c>
    </row>
    <row r="3" spans="1:33" ht="15" customHeight="1">
      <c r="A3" s="215"/>
      <c r="B3" s="215"/>
      <c r="C3" s="215" t="s">
        <v>106</v>
      </c>
      <c r="D3" s="215" t="s">
        <v>107</v>
      </c>
      <c r="E3" s="215" t="s">
        <v>108</v>
      </c>
      <c r="F3" s="215" t="s">
        <v>5</v>
      </c>
      <c r="G3" s="215" t="s">
        <v>6</v>
      </c>
      <c r="H3" s="215" t="s">
        <v>8</v>
      </c>
      <c r="I3" s="215"/>
      <c r="J3" s="215" t="s">
        <v>108</v>
      </c>
      <c r="L3" s="258" t="s">
        <v>125</v>
      </c>
      <c r="O3" s="254"/>
      <c r="P3" s="253">
        <v>10000</v>
      </c>
      <c r="Q3" s="259" t="s">
        <v>122</v>
      </c>
      <c r="R3" s="253">
        <v>5000</v>
      </c>
      <c r="S3" s="259" t="s">
        <v>122</v>
      </c>
      <c r="T3" s="253">
        <v>1000</v>
      </c>
      <c r="U3" s="259" t="s">
        <v>122</v>
      </c>
      <c r="V3" s="253">
        <v>500</v>
      </c>
      <c r="W3" s="259" t="s">
        <v>122</v>
      </c>
      <c r="X3" s="253">
        <v>100</v>
      </c>
      <c r="Y3" s="259" t="s">
        <v>122</v>
      </c>
      <c r="Z3" s="253">
        <v>50</v>
      </c>
      <c r="AA3" s="259" t="s">
        <v>122</v>
      </c>
      <c r="AB3" s="253">
        <v>10</v>
      </c>
      <c r="AC3" s="259" t="s">
        <v>122</v>
      </c>
      <c r="AD3" s="253">
        <v>5</v>
      </c>
      <c r="AE3" s="259" t="s">
        <v>122</v>
      </c>
      <c r="AF3" s="253">
        <v>1</v>
      </c>
      <c r="AG3" s="254"/>
    </row>
    <row r="4" spans="1:33" ht="15" customHeight="1">
      <c r="A4" s="222"/>
      <c r="B4" s="222" t="s">
        <v>26</v>
      </c>
      <c r="C4" s="234">
        <f t="shared" ref="C4:J4" si="0">+C11+C19</f>
        <v>0</v>
      </c>
      <c r="D4" s="234">
        <f t="shared" si="0"/>
        <v>0</v>
      </c>
      <c r="E4" s="234">
        <f t="shared" si="0"/>
        <v>0</v>
      </c>
      <c r="F4" s="234">
        <f t="shared" si="0"/>
        <v>0</v>
      </c>
      <c r="G4" s="234">
        <f t="shared" si="0"/>
        <v>0</v>
      </c>
      <c r="H4" s="234">
        <f t="shared" si="0"/>
        <v>0</v>
      </c>
      <c r="I4" s="234">
        <f t="shared" si="0"/>
        <v>0</v>
      </c>
      <c r="J4" s="234">
        <f t="shared" si="0"/>
        <v>0</v>
      </c>
      <c r="L4" s="211" t="s">
        <v>126</v>
      </c>
      <c r="M4" s="211" t="s">
        <v>127</v>
      </c>
      <c r="O4" s="254"/>
      <c r="P4" s="254"/>
      <c r="Q4" s="254"/>
      <c r="R4" s="254"/>
      <c r="S4" s="254"/>
      <c r="T4" s="254"/>
      <c r="U4" s="254"/>
      <c r="V4" s="254"/>
      <c r="W4" s="254"/>
      <c r="X4" s="254"/>
      <c r="Y4" s="254"/>
      <c r="Z4" s="254"/>
      <c r="AA4" s="254"/>
      <c r="AB4" s="254"/>
      <c r="AC4" s="254"/>
      <c r="AD4" s="254"/>
      <c r="AE4" s="254"/>
      <c r="AF4" s="254"/>
      <c r="AG4" s="254"/>
    </row>
    <row r="5" spans="1:33" ht="15" customHeight="1">
      <c r="C5" s="213"/>
      <c r="L5" s="260">
        <v>10000</v>
      </c>
      <c r="M5" s="262">
        <f>+P9*10000</f>
        <v>0</v>
      </c>
      <c r="N5" s="214" t="s">
        <v>109</v>
      </c>
      <c r="O5" s="257">
        <f>+J8</f>
        <v>0</v>
      </c>
      <c r="P5" s="257">
        <f>ROUNDDOWN((O5/$P$3),0)</f>
        <v>0</v>
      </c>
      <c r="Q5" s="257">
        <f>O5-$P$3*P5</f>
        <v>0</v>
      </c>
      <c r="R5" s="257">
        <f>ROUNDDOWN((Q5/$R$3),0)</f>
        <v>0</v>
      </c>
      <c r="S5" s="257">
        <f>Q5-$R$3*R5</f>
        <v>0</v>
      </c>
      <c r="T5" s="257">
        <f>ROUNDDOWN((S5/$T$3),0)</f>
        <v>0</v>
      </c>
      <c r="U5" s="257">
        <f>S5-$T$3*T5</f>
        <v>0</v>
      </c>
      <c r="V5" s="257">
        <f>ROUNDDOWN((U5/$V$3),0)</f>
        <v>0</v>
      </c>
      <c r="W5" s="257">
        <f>U5-$V$3*V5</f>
        <v>0</v>
      </c>
      <c r="X5" s="257">
        <f>ROUNDDOWN((W5/$X$3),0)</f>
        <v>0</v>
      </c>
      <c r="Y5" s="257">
        <f>W5-$X$3*X5</f>
        <v>0</v>
      </c>
      <c r="Z5" s="257">
        <f>ROUNDDOWN((Y5/$Z$3),0)</f>
        <v>0</v>
      </c>
      <c r="AA5" s="257">
        <f>Y5-$Z$3*Z5</f>
        <v>0</v>
      </c>
      <c r="AB5" s="257">
        <f>ROUNDDOWN((AA5/$AB$3),0)</f>
        <v>0</v>
      </c>
      <c r="AC5" s="257">
        <f>AA5-$AB$3*AB5</f>
        <v>0</v>
      </c>
      <c r="AD5" s="257">
        <f>ROUNDDOWN((AC5/$AD$3),0)</f>
        <v>0</v>
      </c>
      <c r="AE5" s="257">
        <f>AC5-$AD$3*AD5</f>
        <v>0</v>
      </c>
      <c r="AF5" s="257">
        <f>ROUNDDOWN((AE5/$AF$3),0)</f>
        <v>0</v>
      </c>
      <c r="AG5" s="254"/>
    </row>
    <row r="6" spans="1:33" ht="15.75" customHeight="1">
      <c r="B6" s="211" t="s">
        <v>104</v>
      </c>
      <c r="C6" s="747" t="str">
        <f>+社員明細書!C4</f>
        <v>平成23年4月分</v>
      </c>
      <c r="D6" s="747"/>
      <c r="E6" s="747"/>
      <c r="J6" s="221" t="str">
        <f>+☆start!AI4</f>
        <v>会社名</v>
      </c>
      <c r="L6" s="260">
        <v>5000</v>
      </c>
      <c r="M6" s="262">
        <f>+R9*5000</f>
        <v>0</v>
      </c>
      <c r="N6" s="214" t="s">
        <v>110</v>
      </c>
      <c r="O6" s="257">
        <f>+J9</f>
        <v>0</v>
      </c>
      <c r="P6" s="257">
        <f>ROUNDDOWN((O6/$P$3),0)</f>
        <v>0</v>
      </c>
      <c r="Q6" s="257">
        <f>O6-$P$3*P6</f>
        <v>0</v>
      </c>
      <c r="R6" s="257">
        <f>ROUNDDOWN((Q6/$R$3),0)</f>
        <v>0</v>
      </c>
      <c r="S6" s="257">
        <f>Q6-$R$3*R6</f>
        <v>0</v>
      </c>
      <c r="T6" s="257">
        <f>ROUNDDOWN((S6/$T$3),0)</f>
        <v>0</v>
      </c>
      <c r="U6" s="257">
        <f>S6-$T$3*T6</f>
        <v>0</v>
      </c>
      <c r="V6" s="257">
        <f>ROUNDDOWN((U6/$V$3),0)</f>
        <v>0</v>
      </c>
      <c r="W6" s="257">
        <f>U6-$V$3*V6</f>
        <v>0</v>
      </c>
      <c r="X6" s="257">
        <f>ROUNDDOWN((W6/$X$3),0)</f>
        <v>0</v>
      </c>
      <c r="Y6" s="257">
        <f>W6-$X$3*X6</f>
        <v>0</v>
      </c>
      <c r="Z6" s="257">
        <f>ROUNDDOWN((Y6/$Z$3),0)</f>
        <v>0</v>
      </c>
      <c r="AA6" s="257">
        <f>Y6-$Z$3*Z6</f>
        <v>0</v>
      </c>
      <c r="AB6" s="257">
        <f>ROUNDDOWN((AA6/$AB$3),0)</f>
        <v>0</v>
      </c>
      <c r="AC6" s="257">
        <f>AA6-$AB$3*AB6</f>
        <v>0</v>
      </c>
      <c r="AD6" s="257">
        <f>ROUNDDOWN((AC6/$AD$3),0)</f>
        <v>0</v>
      </c>
      <c r="AE6" s="257">
        <f>AC6-$AD$3*AD6</f>
        <v>0</v>
      </c>
      <c r="AF6" s="257">
        <f>ROUNDDOWN((AE6/$AF$3),0)</f>
        <v>0</v>
      </c>
      <c r="AG6" s="254"/>
    </row>
    <row r="7" spans="1:33" ht="15" customHeight="1">
      <c r="A7" s="215"/>
      <c r="B7" s="215" t="s">
        <v>119</v>
      </c>
      <c r="C7" s="215" t="s">
        <v>106</v>
      </c>
      <c r="D7" s="215" t="s">
        <v>107</v>
      </c>
      <c r="E7" s="216" t="s">
        <v>108</v>
      </c>
      <c r="F7" s="216" t="s">
        <v>5</v>
      </c>
      <c r="G7" s="216" t="s">
        <v>6</v>
      </c>
      <c r="H7" s="216" t="s">
        <v>8</v>
      </c>
      <c r="I7" s="217"/>
      <c r="J7" s="216" t="s">
        <v>108</v>
      </c>
      <c r="L7" s="260">
        <v>1000</v>
      </c>
      <c r="M7" s="262">
        <f>+T9*1000</f>
        <v>0</v>
      </c>
      <c r="N7" s="223" t="s">
        <v>111</v>
      </c>
      <c r="O7" s="257">
        <f>+J16</f>
        <v>0</v>
      </c>
      <c r="P7" s="257">
        <f>ROUNDDOWN((O7/$P$3),0)</f>
        <v>0</v>
      </c>
      <c r="Q7" s="257">
        <f>O7-$P$3*P7</f>
        <v>0</v>
      </c>
      <c r="R7" s="257">
        <f>ROUNDDOWN((Q7/$R$3),0)</f>
        <v>0</v>
      </c>
      <c r="S7" s="257">
        <f>Q7-$R$3*R7</f>
        <v>0</v>
      </c>
      <c r="T7" s="257">
        <f>ROUNDDOWN((S7/$T$3),0)</f>
        <v>0</v>
      </c>
      <c r="U7" s="257">
        <f>S7-$T$3*T7</f>
        <v>0</v>
      </c>
      <c r="V7" s="257">
        <f>ROUNDDOWN((U7/$V$3),0)</f>
        <v>0</v>
      </c>
      <c r="W7" s="257">
        <f>U7-$V$3*V7</f>
        <v>0</v>
      </c>
      <c r="X7" s="257">
        <f>ROUNDDOWN((W7/$X$3),0)</f>
        <v>0</v>
      </c>
      <c r="Y7" s="257">
        <f>W7-$X$3*X7</f>
        <v>0</v>
      </c>
      <c r="Z7" s="257">
        <f>ROUNDDOWN((Y7/$Z$3),0)</f>
        <v>0</v>
      </c>
      <c r="AA7" s="257">
        <f>Y7-$Z$3*Z7</f>
        <v>0</v>
      </c>
      <c r="AB7" s="257">
        <f>ROUNDDOWN((AA7/$AB$3),0)</f>
        <v>0</v>
      </c>
      <c r="AC7" s="257">
        <f>AA7-$AB$3*AB7</f>
        <v>0</v>
      </c>
      <c r="AD7" s="257">
        <f>ROUNDDOWN((AC7/$AD$3),0)</f>
        <v>0</v>
      </c>
      <c r="AE7" s="257">
        <f>AC7-$AD$3*AD7</f>
        <v>0</v>
      </c>
      <c r="AF7" s="257">
        <f>ROUNDDOWN((AE7/$AF$3),0)</f>
        <v>0</v>
      </c>
      <c r="AG7" s="254"/>
    </row>
    <row r="8" spans="1:33" ht="18" customHeight="1">
      <c r="A8" s="379" t="s">
        <v>24</v>
      </c>
      <c r="B8" s="218" t="str">
        <f>+☆start!V12</f>
        <v>a</v>
      </c>
      <c r="C8" s="219"/>
      <c r="D8" s="219"/>
      <c r="E8" s="220">
        <f>SUM(C8:D8)</f>
        <v>0</v>
      </c>
      <c r="F8" s="219"/>
      <c r="G8" s="219"/>
      <c r="H8" s="219"/>
      <c r="I8" s="219"/>
      <c r="J8" s="218">
        <f>E8-SUM(F8:I8)</f>
        <v>0</v>
      </c>
      <c r="L8" s="260">
        <v>500</v>
      </c>
      <c r="M8" s="262">
        <f>+V9*V3</f>
        <v>0</v>
      </c>
      <c r="N8" s="223" t="s">
        <v>113</v>
      </c>
      <c r="O8" s="257">
        <f>+J17</f>
        <v>0</v>
      </c>
      <c r="P8" s="257">
        <f>ROUNDDOWN((O8/$P$3),0)</f>
        <v>0</v>
      </c>
      <c r="Q8" s="257">
        <f>O8-$P$3*P8</f>
        <v>0</v>
      </c>
      <c r="R8" s="257">
        <f>ROUNDDOWN((Q8/$R$3),0)</f>
        <v>0</v>
      </c>
      <c r="S8" s="257">
        <f>Q8-$R$3*R8</f>
        <v>0</v>
      </c>
      <c r="T8" s="257">
        <f>ROUNDDOWN((S8/$T$3),0)</f>
        <v>0</v>
      </c>
      <c r="U8" s="257">
        <f>S8-$T$3*T8</f>
        <v>0</v>
      </c>
      <c r="V8" s="257">
        <f>ROUNDDOWN((U8/$V$3),0)</f>
        <v>0</v>
      </c>
      <c r="W8" s="257">
        <f>U8-$V$3*V8</f>
        <v>0</v>
      </c>
      <c r="X8" s="257">
        <f>ROUNDDOWN((W8/$X$3),0)</f>
        <v>0</v>
      </c>
      <c r="Y8" s="257">
        <f>W8-$X$3*X8</f>
        <v>0</v>
      </c>
      <c r="Z8" s="257">
        <f>ROUNDDOWN((Y8/$Z$3),0)</f>
        <v>0</v>
      </c>
      <c r="AA8" s="257">
        <f>Y8-$Z$3*Z8</f>
        <v>0</v>
      </c>
      <c r="AB8" s="257">
        <f>ROUNDDOWN((AA8/$AB$3),0)</f>
        <v>0</v>
      </c>
      <c r="AC8" s="257">
        <f>AA8-$AB$3*AB8</f>
        <v>0</v>
      </c>
      <c r="AD8" s="257">
        <f>ROUNDDOWN((AC8/$AD$3),0)</f>
        <v>0</v>
      </c>
      <c r="AE8" s="257">
        <f>AC8-$AD$3*AD8</f>
        <v>0</v>
      </c>
      <c r="AF8" s="257">
        <f>ROUNDDOWN((AE8/$AF$3),0)</f>
        <v>0</v>
      </c>
      <c r="AG8" s="254"/>
    </row>
    <row r="9" spans="1:33" ht="15" customHeight="1">
      <c r="A9" s="215" t="s">
        <v>110</v>
      </c>
      <c r="B9" s="218" t="str">
        <f>+☆start!V13</f>
        <v>b</v>
      </c>
      <c r="C9" s="219"/>
      <c r="D9" s="219"/>
      <c r="E9" s="220">
        <f>SUM(C9:D9)</f>
        <v>0</v>
      </c>
      <c r="F9" s="219"/>
      <c r="G9" s="219"/>
      <c r="H9" s="219"/>
      <c r="I9" s="219"/>
      <c r="J9" s="218">
        <f>E9-SUM(F9:I9)</f>
        <v>0</v>
      </c>
      <c r="L9" s="260">
        <v>100</v>
      </c>
      <c r="M9" s="262">
        <f>+X9*100</f>
        <v>0</v>
      </c>
      <c r="O9" s="257">
        <f>SUM(O5:O8)</f>
        <v>0</v>
      </c>
      <c r="P9" s="257">
        <f>SUM(P5:P8)</f>
        <v>0</v>
      </c>
      <c r="Q9" s="254"/>
      <c r="R9" s="257">
        <f>SUM(R5:R8)</f>
        <v>0</v>
      </c>
      <c r="S9" s="254"/>
      <c r="T9" s="257">
        <f>SUM(T5:T8)</f>
        <v>0</v>
      </c>
      <c r="U9" s="254"/>
      <c r="V9" s="257">
        <f>SUM(V5:V8)</f>
        <v>0</v>
      </c>
      <c r="W9" s="254"/>
      <c r="X9" s="257">
        <f>SUM(X5:X8)</f>
        <v>0</v>
      </c>
      <c r="Y9" s="254"/>
      <c r="Z9" s="257">
        <f>SUM(Z5:Z8)</f>
        <v>0</v>
      </c>
      <c r="AA9" s="254"/>
      <c r="AB9" s="257">
        <f>SUM(AB5:AB8)</f>
        <v>0</v>
      </c>
      <c r="AC9" s="254"/>
      <c r="AD9" s="257">
        <f>SUM(AD5:AD8)</f>
        <v>0</v>
      </c>
      <c r="AE9" s="254"/>
      <c r="AF9" s="257">
        <f>SUM(AF5:AF8)</f>
        <v>0</v>
      </c>
      <c r="AG9" s="257">
        <f>+P9*P3+R9*R3+T9*T3+V9*V3+X9*X3+Z9*Z3+AB9*AB3+AD9*AD3+AF9</f>
        <v>0</v>
      </c>
    </row>
    <row r="10" spans="1:33" ht="15" customHeight="1">
      <c r="A10" s="215"/>
      <c r="B10" s="354"/>
      <c r="C10" s="354"/>
      <c r="D10" s="354"/>
      <c r="E10" s="354"/>
      <c r="F10" s="354"/>
      <c r="G10" s="354"/>
      <c r="H10" s="354"/>
      <c r="I10" s="354"/>
      <c r="J10" s="354"/>
      <c r="L10" s="260">
        <v>50</v>
      </c>
      <c r="M10" s="262">
        <f>+Z9*Z3</f>
        <v>0</v>
      </c>
    </row>
    <row r="11" spans="1:33" ht="15" customHeight="1">
      <c r="A11" s="215"/>
      <c r="B11" s="216" t="s">
        <v>26</v>
      </c>
      <c r="C11" s="218">
        <f>SUM(C8:C9)</f>
        <v>0</v>
      </c>
      <c r="D11" s="218">
        <f t="shared" ref="D11:J11" si="1">SUM(D8:D9)</f>
        <v>0</v>
      </c>
      <c r="E11" s="218">
        <f t="shared" si="1"/>
        <v>0</v>
      </c>
      <c r="F11" s="218">
        <f t="shared" si="1"/>
        <v>0</v>
      </c>
      <c r="G11" s="218">
        <f t="shared" si="1"/>
        <v>0</v>
      </c>
      <c r="H11" s="218">
        <f t="shared" si="1"/>
        <v>0</v>
      </c>
      <c r="I11" s="218">
        <f t="shared" si="1"/>
        <v>0</v>
      </c>
      <c r="J11" s="218">
        <f t="shared" si="1"/>
        <v>0</v>
      </c>
      <c r="L11" s="260">
        <v>10</v>
      </c>
      <c r="M11" s="262">
        <f>+AB9*AB3</f>
        <v>0</v>
      </c>
    </row>
    <row r="12" spans="1:33" ht="15" customHeight="1">
      <c r="L12" s="260">
        <v>5</v>
      </c>
      <c r="M12" s="262">
        <f>+AD9*AD3</f>
        <v>0</v>
      </c>
    </row>
    <row r="13" spans="1:33" ht="15" customHeight="1">
      <c r="L13" s="260">
        <v>1</v>
      </c>
      <c r="M13" s="262">
        <f>+AF9</f>
        <v>0</v>
      </c>
    </row>
    <row r="14" spans="1:33" ht="15" customHeight="1">
      <c r="C14" s="748" t="str">
        <f>+C6</f>
        <v>平成23年4月分</v>
      </c>
      <c r="D14" s="748"/>
      <c r="E14" s="748"/>
      <c r="J14" s="221" t="str">
        <f>+J6</f>
        <v>会社名</v>
      </c>
      <c r="L14" s="261" t="s">
        <v>128</v>
      </c>
      <c r="M14" s="262">
        <f>SUM(M5:M13)</f>
        <v>0</v>
      </c>
    </row>
    <row r="15" spans="1:33" ht="15" customHeight="1">
      <c r="A15" s="215"/>
      <c r="B15" s="215" t="s">
        <v>105</v>
      </c>
      <c r="C15" s="215" t="s">
        <v>106</v>
      </c>
      <c r="D15" s="215" t="s">
        <v>107</v>
      </c>
      <c r="E15" s="216" t="s">
        <v>108</v>
      </c>
      <c r="F15" s="216" t="s">
        <v>5</v>
      </c>
      <c r="G15" s="216" t="s">
        <v>6</v>
      </c>
      <c r="H15" s="216" t="s">
        <v>8</v>
      </c>
      <c r="I15" s="217"/>
      <c r="J15" s="216" t="s">
        <v>108</v>
      </c>
    </row>
    <row r="16" spans="1:33" ht="15" customHeight="1">
      <c r="A16" s="146" t="s">
        <v>91</v>
      </c>
      <c r="B16" s="218" t="str">
        <f>+☆start!V21</f>
        <v>ｱ</v>
      </c>
      <c r="C16" s="219"/>
      <c r="D16" s="219"/>
      <c r="E16" s="220">
        <f>SUM(C16:D16)</f>
        <v>0</v>
      </c>
      <c r="F16" s="219"/>
      <c r="G16" s="219"/>
      <c r="H16" s="219"/>
      <c r="I16" s="219"/>
      <c r="J16" s="218">
        <f>E16-SUM(F16:I16)</f>
        <v>0</v>
      </c>
    </row>
    <row r="17" spans="1:10" ht="15" customHeight="1">
      <c r="A17" s="215" t="s">
        <v>113</v>
      </c>
      <c r="B17" s="218" t="str">
        <f>+☆start!V22</f>
        <v>ｲ</v>
      </c>
      <c r="C17" s="219"/>
      <c r="D17" s="219"/>
      <c r="E17" s="220">
        <f>SUM(C17:D17)</f>
        <v>0</v>
      </c>
      <c r="F17" s="219"/>
      <c r="G17" s="219"/>
      <c r="H17" s="219"/>
      <c r="I17" s="219"/>
      <c r="J17" s="218">
        <f>E17-SUM(F17:I17)</f>
        <v>0</v>
      </c>
    </row>
    <row r="18" spans="1:10" ht="15" customHeight="1">
      <c r="A18" s="215"/>
      <c r="B18" s="354"/>
      <c r="C18" s="354"/>
      <c r="D18" s="354"/>
      <c r="E18" s="354"/>
      <c r="F18" s="354"/>
      <c r="G18" s="354"/>
      <c r="H18" s="354"/>
      <c r="I18" s="354"/>
      <c r="J18" s="354"/>
    </row>
    <row r="19" spans="1:10" ht="15" customHeight="1">
      <c r="A19" s="216"/>
      <c r="B19" s="216" t="s">
        <v>26</v>
      </c>
      <c r="C19" s="218">
        <f t="shared" ref="C19:I19" si="2">SUM(C16:C18)</f>
        <v>0</v>
      </c>
      <c r="D19" s="218">
        <f t="shared" si="2"/>
        <v>0</v>
      </c>
      <c r="E19" s="218">
        <f t="shared" si="2"/>
        <v>0</v>
      </c>
      <c r="F19" s="218">
        <f t="shared" si="2"/>
        <v>0</v>
      </c>
      <c r="G19" s="218">
        <f t="shared" si="2"/>
        <v>0</v>
      </c>
      <c r="H19" s="218">
        <f t="shared" si="2"/>
        <v>0</v>
      </c>
      <c r="I19" s="218">
        <f t="shared" si="2"/>
        <v>0</v>
      </c>
      <c r="J19" s="218">
        <f>E19-SUM(F19:I19)</f>
        <v>0</v>
      </c>
    </row>
    <row r="20" spans="1:10" ht="15" customHeight="1"/>
    <row r="21" spans="1:10" ht="13.5" customHeight="1">
      <c r="B21" s="211" t="s">
        <v>114</v>
      </c>
    </row>
    <row r="22" spans="1:10" ht="16.5" customHeight="1"/>
    <row r="23" spans="1:10" ht="15" customHeight="1"/>
    <row r="24" spans="1:10" ht="15" customHeight="1"/>
    <row r="25" spans="1:10" ht="15" customHeight="1">
      <c r="B25" s="282"/>
      <c r="C25" s="225" t="str">
        <f>+C6</f>
        <v>平成23年4月分</v>
      </c>
      <c r="J25" s="221" t="str">
        <f>+J6</f>
        <v>会社名</v>
      </c>
    </row>
    <row r="26" spans="1:10" ht="15" customHeight="1">
      <c r="A26" s="744" t="s">
        <v>115</v>
      </c>
      <c r="B26" s="740" t="str">
        <f>+B8</f>
        <v>a</v>
      </c>
      <c r="C26" s="226" t="str">
        <f>+C7</f>
        <v>賞　与</v>
      </c>
      <c r="D26" s="226" t="str">
        <f t="shared" ref="D26:J27" si="3">+D7</f>
        <v>諸手当</v>
      </c>
      <c r="E26" s="226" t="str">
        <f t="shared" si="3"/>
        <v>支給金額</v>
      </c>
      <c r="F26" s="226" t="str">
        <f t="shared" si="3"/>
        <v>健康保険</v>
      </c>
      <c r="G26" s="226" t="str">
        <f t="shared" si="3"/>
        <v>厚生年金</v>
      </c>
      <c r="H26" s="226" t="str">
        <f t="shared" si="3"/>
        <v>所得税</v>
      </c>
      <c r="I26" s="226">
        <f t="shared" si="3"/>
        <v>0</v>
      </c>
      <c r="J26" s="226" t="str">
        <f t="shared" si="3"/>
        <v>支給金額</v>
      </c>
    </row>
    <row r="27" spans="1:10" ht="15" customHeight="1">
      <c r="A27" s="745"/>
      <c r="B27" s="741"/>
      <c r="C27" s="218">
        <f>+C8</f>
        <v>0</v>
      </c>
      <c r="D27" s="218">
        <f t="shared" si="3"/>
        <v>0</v>
      </c>
      <c r="E27" s="218">
        <f t="shared" si="3"/>
        <v>0</v>
      </c>
      <c r="F27" s="218">
        <f t="shared" si="3"/>
        <v>0</v>
      </c>
      <c r="G27" s="218">
        <f t="shared" si="3"/>
        <v>0</v>
      </c>
      <c r="H27" s="218">
        <f t="shared" si="3"/>
        <v>0</v>
      </c>
      <c r="I27" s="218">
        <f t="shared" si="3"/>
        <v>0</v>
      </c>
      <c r="J27" s="218">
        <f t="shared" si="3"/>
        <v>0</v>
      </c>
    </row>
    <row r="28" spans="1:10" ht="15" customHeight="1">
      <c r="B28" s="282"/>
    </row>
    <row r="29" spans="1:10" ht="15" customHeight="1">
      <c r="B29" s="282"/>
    </row>
    <row r="30" spans="1:10" ht="15" customHeight="1">
      <c r="B30" s="282"/>
    </row>
    <row r="31" spans="1:10" ht="15" customHeight="1">
      <c r="B31" s="282"/>
      <c r="C31" s="227" t="str">
        <f t="shared" ref="C31:J32" si="4">+C25</f>
        <v>平成23年4月分</v>
      </c>
      <c r="E31" s="227">
        <f t="shared" si="4"/>
        <v>0</v>
      </c>
      <c r="F31" s="227">
        <f t="shared" si="4"/>
        <v>0</v>
      </c>
      <c r="G31" s="227">
        <f t="shared" si="4"/>
        <v>0</v>
      </c>
      <c r="H31" s="227">
        <f t="shared" si="4"/>
        <v>0</v>
      </c>
      <c r="I31" s="227">
        <f t="shared" si="4"/>
        <v>0</v>
      </c>
      <c r="J31" s="221" t="str">
        <f t="shared" si="4"/>
        <v>会社名</v>
      </c>
    </row>
    <row r="32" spans="1:10" ht="15" customHeight="1">
      <c r="A32" s="739" t="s">
        <v>116</v>
      </c>
      <c r="B32" s="740" t="str">
        <f>+B9</f>
        <v>b</v>
      </c>
      <c r="C32" s="226" t="str">
        <f t="shared" si="4"/>
        <v>賞　与</v>
      </c>
      <c r="D32" s="226" t="str">
        <f t="shared" si="4"/>
        <v>諸手当</v>
      </c>
      <c r="E32" s="226" t="str">
        <f t="shared" si="4"/>
        <v>支給金額</v>
      </c>
      <c r="F32" s="226" t="str">
        <f t="shared" si="4"/>
        <v>健康保険</v>
      </c>
      <c r="G32" s="226" t="str">
        <f t="shared" si="4"/>
        <v>厚生年金</v>
      </c>
      <c r="H32" s="226" t="str">
        <f t="shared" si="4"/>
        <v>所得税</v>
      </c>
      <c r="I32" s="226">
        <f t="shared" si="4"/>
        <v>0</v>
      </c>
      <c r="J32" s="226" t="str">
        <f t="shared" si="4"/>
        <v>支給金額</v>
      </c>
    </row>
    <row r="33" spans="1:10" ht="15" customHeight="1">
      <c r="A33" s="739"/>
      <c r="B33" s="741"/>
      <c r="C33" s="218">
        <f>+C9</f>
        <v>0</v>
      </c>
      <c r="D33" s="218">
        <f t="shared" ref="D33:J33" si="5">+D9</f>
        <v>0</v>
      </c>
      <c r="E33" s="218">
        <f t="shared" si="5"/>
        <v>0</v>
      </c>
      <c r="F33" s="218">
        <f t="shared" si="5"/>
        <v>0</v>
      </c>
      <c r="G33" s="218">
        <f t="shared" si="5"/>
        <v>0</v>
      </c>
      <c r="H33" s="218">
        <f t="shared" si="5"/>
        <v>0</v>
      </c>
      <c r="I33" s="218">
        <f t="shared" si="5"/>
        <v>0</v>
      </c>
      <c r="J33" s="218">
        <f t="shared" si="5"/>
        <v>0</v>
      </c>
    </row>
    <row r="34" spans="1:10" ht="15" customHeight="1">
      <c r="B34" s="282"/>
    </row>
    <row r="35" spans="1:10" ht="15" customHeight="1">
      <c r="B35" s="282"/>
    </row>
    <row r="36" spans="1:10" ht="15" customHeight="1">
      <c r="B36" s="282"/>
    </row>
    <row r="37" spans="1:10" ht="15" customHeight="1">
      <c r="B37" s="282"/>
    </row>
    <row r="38" spans="1:10" ht="15" customHeight="1">
      <c r="B38" s="282"/>
    </row>
    <row r="39" spans="1:10" ht="15" customHeight="1">
      <c r="B39" s="282"/>
      <c r="C39" s="227" t="str">
        <f>+C31</f>
        <v>平成23年4月分</v>
      </c>
      <c r="J39" s="221" t="str">
        <f>+J31</f>
        <v>会社名</v>
      </c>
    </row>
    <row r="40" spans="1:10" ht="15" customHeight="1">
      <c r="A40" s="744" t="s">
        <v>131</v>
      </c>
      <c r="B40" s="740" t="str">
        <f>+B16</f>
        <v>ｱ</v>
      </c>
      <c r="C40" s="226" t="str">
        <f>+C32</f>
        <v>賞　与</v>
      </c>
      <c r="D40" s="226" t="str">
        <f t="shared" ref="D40:J40" si="6">+D32</f>
        <v>諸手当</v>
      </c>
      <c r="E40" s="226" t="str">
        <f t="shared" si="6"/>
        <v>支給金額</v>
      </c>
      <c r="F40" s="226" t="str">
        <f t="shared" si="6"/>
        <v>健康保険</v>
      </c>
      <c r="G40" s="226" t="str">
        <f t="shared" si="6"/>
        <v>厚生年金</v>
      </c>
      <c r="H40" s="226" t="str">
        <f t="shared" si="6"/>
        <v>所得税</v>
      </c>
      <c r="I40" s="226">
        <f t="shared" si="6"/>
        <v>0</v>
      </c>
      <c r="J40" s="226" t="str">
        <f t="shared" si="6"/>
        <v>支給金額</v>
      </c>
    </row>
    <row r="41" spans="1:10" ht="15" customHeight="1">
      <c r="A41" s="745"/>
      <c r="B41" s="741"/>
      <c r="C41" s="218">
        <f>+C16</f>
        <v>0</v>
      </c>
      <c r="D41" s="218">
        <f t="shared" ref="D41:J41" si="7">+D16</f>
        <v>0</v>
      </c>
      <c r="E41" s="218">
        <f t="shared" si="7"/>
        <v>0</v>
      </c>
      <c r="F41" s="218">
        <f t="shared" si="7"/>
        <v>0</v>
      </c>
      <c r="G41" s="218">
        <f t="shared" si="7"/>
        <v>0</v>
      </c>
      <c r="H41" s="218">
        <f t="shared" si="7"/>
        <v>0</v>
      </c>
      <c r="I41" s="218">
        <f t="shared" si="7"/>
        <v>0</v>
      </c>
      <c r="J41" s="218">
        <f t="shared" si="7"/>
        <v>0</v>
      </c>
    </row>
    <row r="42" spans="1:10" ht="14.25" customHeight="1">
      <c r="B42" s="282"/>
    </row>
    <row r="43" spans="1:10" ht="14.25" customHeight="1">
      <c r="B43" s="282"/>
    </row>
    <row r="44" spans="1:10" ht="14.25" customHeight="1">
      <c r="B44" s="282"/>
    </row>
    <row r="45" spans="1:10" ht="15" customHeight="1">
      <c r="B45" s="282"/>
      <c r="C45" s="227" t="str">
        <f>+C39</f>
        <v>平成23年4月分</v>
      </c>
      <c r="J45" s="221" t="str">
        <f>+J39</f>
        <v>会社名</v>
      </c>
    </row>
    <row r="46" spans="1:10" ht="15" customHeight="1">
      <c r="A46" s="742" t="s">
        <v>112</v>
      </c>
      <c r="B46" s="740" t="str">
        <f>+B17</f>
        <v>ｲ</v>
      </c>
      <c r="C46" s="226" t="str">
        <f t="shared" ref="C46:J46" si="8">+C40</f>
        <v>賞　与</v>
      </c>
      <c r="D46" s="226" t="str">
        <f t="shared" si="8"/>
        <v>諸手当</v>
      </c>
      <c r="E46" s="226" t="str">
        <f t="shared" si="8"/>
        <v>支給金額</v>
      </c>
      <c r="F46" s="226" t="str">
        <f t="shared" si="8"/>
        <v>健康保険</v>
      </c>
      <c r="G46" s="226" t="str">
        <f t="shared" si="8"/>
        <v>厚生年金</v>
      </c>
      <c r="H46" s="226" t="str">
        <f t="shared" si="8"/>
        <v>所得税</v>
      </c>
      <c r="I46" s="226">
        <f t="shared" si="8"/>
        <v>0</v>
      </c>
      <c r="J46" s="226" t="str">
        <f t="shared" si="8"/>
        <v>支給金額</v>
      </c>
    </row>
    <row r="47" spans="1:10" ht="15" customHeight="1">
      <c r="A47" s="743"/>
      <c r="B47" s="741"/>
      <c r="C47" s="218">
        <f>+C17</f>
        <v>0</v>
      </c>
      <c r="D47" s="218">
        <f t="shared" ref="D47:J47" si="9">+D17</f>
        <v>0</v>
      </c>
      <c r="E47" s="218">
        <f t="shared" si="9"/>
        <v>0</v>
      </c>
      <c r="F47" s="218">
        <f t="shared" si="9"/>
        <v>0</v>
      </c>
      <c r="G47" s="218">
        <f t="shared" si="9"/>
        <v>0</v>
      </c>
      <c r="H47" s="218">
        <f t="shared" si="9"/>
        <v>0</v>
      </c>
      <c r="I47" s="218">
        <f t="shared" si="9"/>
        <v>0</v>
      </c>
      <c r="J47" s="218">
        <f t="shared" si="9"/>
        <v>0</v>
      </c>
    </row>
    <row r="48" spans="1:10" ht="15" customHeight="1">
      <c r="A48" s="230"/>
      <c r="B48" s="282"/>
    </row>
    <row r="49" spans="2:6" ht="15" customHeight="1">
      <c r="B49" s="224"/>
    </row>
    <row r="50" spans="2:6" ht="15" customHeight="1"/>
    <row r="51" spans="2:6" ht="15" customHeight="1"/>
    <row r="52" spans="2:6" ht="15" customHeight="1"/>
    <row r="53" spans="2:6" ht="15" customHeight="1"/>
    <row r="54" spans="2:6" ht="15" customHeight="1">
      <c r="B54" s="228"/>
      <c r="C54" s="228"/>
      <c r="D54" s="228"/>
      <c r="F54" s="228"/>
    </row>
    <row r="55" spans="2:6" ht="15" customHeight="1">
      <c r="B55" s="228"/>
      <c r="C55" s="228"/>
      <c r="D55" s="228"/>
      <c r="F55" s="228"/>
    </row>
    <row r="56" spans="2:6" ht="15" customHeight="1">
      <c r="B56" s="228"/>
      <c r="C56" s="228"/>
      <c r="D56" s="228"/>
      <c r="F56" s="228"/>
    </row>
    <row r="57" spans="2:6" ht="15" customHeight="1">
      <c r="B57" s="228"/>
      <c r="C57" s="228"/>
      <c r="D57" s="228"/>
      <c r="F57" s="228"/>
    </row>
    <row r="58" spans="2:6" ht="15" customHeight="1">
      <c r="B58" s="228"/>
      <c r="C58" s="228"/>
      <c r="D58" s="228"/>
      <c r="E58" s="228"/>
      <c r="F58" s="228"/>
    </row>
    <row r="59" spans="2:6" ht="15" customHeight="1">
      <c r="B59" s="228"/>
      <c r="C59" s="228"/>
      <c r="D59" s="228"/>
      <c r="E59" s="228"/>
      <c r="F59" s="228"/>
    </row>
    <row r="60" spans="2:6" ht="15" customHeight="1">
      <c r="B60" s="228"/>
      <c r="C60" s="228"/>
      <c r="D60" s="228"/>
      <c r="E60" s="228"/>
      <c r="F60" s="228"/>
    </row>
    <row r="61" spans="2:6" ht="15" customHeight="1">
      <c r="B61" s="228"/>
      <c r="C61" s="228"/>
      <c r="D61" s="228"/>
      <c r="E61" s="228"/>
      <c r="F61" s="228"/>
    </row>
    <row r="62" spans="2:6" ht="15" customHeight="1">
      <c r="B62" s="228"/>
      <c r="C62" s="228"/>
      <c r="D62" s="228"/>
      <c r="E62" s="228"/>
      <c r="F62" s="228"/>
    </row>
    <row r="63" spans="2:6" ht="14.25" customHeight="1">
      <c r="B63" s="228"/>
      <c r="C63" s="228"/>
      <c r="D63" s="228"/>
      <c r="E63" s="228"/>
      <c r="F63" s="228"/>
    </row>
    <row r="64" spans="2:6" ht="11.25" customHeight="1">
      <c r="B64" s="228"/>
      <c r="C64" s="228"/>
      <c r="D64" s="228"/>
      <c r="E64" s="228"/>
      <c r="F64" s="228"/>
    </row>
    <row r="65" spans="2:6">
      <c r="B65" s="228"/>
      <c r="C65" s="228"/>
      <c r="D65" s="228"/>
      <c r="E65" s="228"/>
      <c r="F65" s="228"/>
    </row>
    <row r="66" spans="2:6">
      <c r="B66" s="228"/>
      <c r="C66" s="228"/>
      <c r="D66" s="228"/>
      <c r="E66" s="228"/>
      <c r="F66" s="228"/>
    </row>
    <row r="67" spans="2:6" ht="13.5" customHeight="1">
      <c r="B67" s="228"/>
      <c r="C67" s="228"/>
      <c r="D67" s="228"/>
      <c r="E67" s="228"/>
      <c r="F67" s="228"/>
    </row>
    <row r="68" spans="2:6" ht="12.75" customHeight="1">
      <c r="B68" s="228"/>
      <c r="C68" s="228"/>
      <c r="D68" s="228"/>
      <c r="E68" s="228"/>
      <c r="F68" s="228"/>
    </row>
    <row r="69" spans="2:6" ht="13.5" customHeight="1">
      <c r="F69" s="228"/>
    </row>
    <row r="70" spans="2:6" ht="13.5" customHeight="1"/>
    <row r="71" spans="2:6" ht="13.5" customHeight="1"/>
    <row r="72" spans="2:6" ht="13.5" customHeight="1"/>
    <row r="73" spans="2:6" ht="13.5" customHeight="1"/>
    <row r="74" spans="2:6" ht="11.25" customHeight="1"/>
    <row r="75" spans="2:6" ht="13.5" customHeight="1"/>
    <row r="76" spans="2:6" ht="13.5" customHeight="1"/>
    <row r="77" spans="2:6" ht="13.5" customHeight="1"/>
    <row r="78" spans="2:6" ht="13.5" customHeight="1"/>
    <row r="79" spans="2:6" ht="13.5" customHeight="1"/>
    <row r="80" spans="2:6" ht="11.25" customHeight="1"/>
    <row r="81" ht="13.5" customHeight="1"/>
    <row r="82" ht="13.5" customHeight="1"/>
    <row r="83" ht="13.5" customHeight="1"/>
    <row r="84" ht="13.5" customHeight="1"/>
    <row r="85" ht="13.5" customHeight="1"/>
    <row r="86" ht="11.25" customHeight="1"/>
    <row r="87" ht="13.5" customHeight="1"/>
    <row r="88" ht="13.5" customHeight="1"/>
    <row r="89" ht="13.5" customHeight="1"/>
    <row r="90" ht="13.5" customHeight="1"/>
    <row r="91" ht="13.5" customHeight="1"/>
    <row r="92" ht="11.25" customHeight="1"/>
    <row r="93" ht="13.5" customHeight="1"/>
    <row r="94" ht="13.5" customHeight="1"/>
    <row r="95" ht="13.5" customHeight="1"/>
    <row r="96" ht="13.5" customHeight="1"/>
    <row r="97" ht="13.5" customHeight="1"/>
    <row r="98" ht="10.5" customHeight="1"/>
    <row r="99" ht="13.5" customHeight="1"/>
    <row r="100" ht="13.5" customHeight="1"/>
    <row r="101" ht="13.5" customHeight="1"/>
    <row r="102" ht="13.5" customHeight="1"/>
    <row r="103" ht="13.5" customHeight="1"/>
    <row r="104" ht="12.75" customHeight="1"/>
    <row r="105" ht="13.5" customHeight="1"/>
    <row r="106" ht="13.5" customHeight="1"/>
    <row r="107" ht="13.5" customHeight="1"/>
    <row r="108" ht="13.5" customHeight="1"/>
    <row r="109" ht="13.5" customHeight="1"/>
    <row r="110" ht="12" customHeight="1"/>
    <row r="111" ht="13.5" customHeight="1"/>
    <row r="112" ht="13.5" customHeight="1"/>
    <row r="113" ht="13.5" customHeight="1"/>
    <row r="114" ht="13.5" customHeight="1"/>
    <row r="115" ht="13.5" customHeight="1"/>
    <row r="116" ht="11.25" customHeight="1"/>
    <row r="117" ht="13.5" customHeight="1"/>
    <row r="118" ht="13.5" customHeight="1"/>
    <row r="119" ht="13.5" customHeight="1"/>
    <row r="120" ht="13.5" customHeight="1"/>
    <row r="121" ht="13.5" customHeight="1"/>
    <row r="122" ht="11.25" customHeight="1"/>
    <row r="123" ht="13.5" customHeight="1"/>
    <row r="124" ht="13.5" customHeight="1"/>
    <row r="125" ht="13.5" customHeight="1"/>
    <row r="126" ht="13.5" customHeight="1"/>
    <row r="127" ht="13.5" customHeight="1"/>
    <row r="128" ht="12" customHeight="1"/>
    <row r="129" ht="13.5" customHeight="1"/>
    <row r="130" ht="13.5" customHeight="1"/>
    <row r="131" ht="13.5" customHeight="1"/>
    <row r="132" ht="13.5" customHeight="1"/>
    <row r="133" ht="13.5" customHeight="1"/>
    <row r="134" ht="11.25" customHeight="1"/>
    <row r="135" ht="13.5" customHeight="1"/>
    <row r="136" ht="13.5" customHeight="1"/>
    <row r="137" ht="13.5" customHeight="1"/>
    <row r="138" ht="13.5" customHeight="1"/>
    <row r="139" ht="13.5" customHeight="1"/>
    <row r="140" ht="13.5" customHeight="1"/>
    <row r="141" ht="12" customHeight="1"/>
    <row r="142" ht="13.5" customHeight="1"/>
    <row r="143" ht="13.5" customHeight="1"/>
    <row r="144" ht="13.5" customHeight="1"/>
    <row r="145" ht="13.5" customHeight="1"/>
    <row r="146" ht="13.5" customHeight="1"/>
    <row r="147" ht="12" customHeight="1"/>
    <row r="148" ht="13.5" customHeight="1"/>
    <row r="149" ht="13.5" customHeight="1"/>
    <row r="150" ht="13.5" customHeight="1"/>
    <row r="151" ht="13.5" customHeight="1"/>
    <row r="152" ht="13.5" customHeight="1"/>
    <row r="153" ht="12" customHeight="1"/>
    <row r="154" ht="13.5" customHeight="1"/>
    <row r="155" ht="13.5" customHeight="1"/>
    <row r="156" ht="13.5" customHeight="1"/>
    <row r="157" ht="13.5" customHeight="1"/>
    <row r="158" ht="13.5" customHeight="1"/>
    <row r="159" ht="13.5" customHeight="1"/>
    <row r="160" ht="12" customHeight="1"/>
    <row r="161" ht="13.5" customHeight="1"/>
    <row r="162" ht="13.5" customHeight="1"/>
    <row r="163" ht="13.5" customHeight="1"/>
    <row r="164" ht="13.5" customHeight="1"/>
    <row r="165" ht="13.5" customHeight="1"/>
    <row r="166" ht="11.25" customHeight="1"/>
    <row r="167" ht="13.5" customHeight="1"/>
    <row r="168" ht="13.5" customHeight="1"/>
    <row r="169" ht="13.5" customHeight="1"/>
    <row r="170" ht="13.5" customHeight="1"/>
    <row r="171" ht="13.5" customHeight="1"/>
    <row r="172" ht="12" customHeight="1"/>
    <row r="173" ht="13.5" customHeight="1"/>
    <row r="174" ht="13.5" customHeight="1"/>
    <row r="175" ht="13.5" customHeight="1"/>
    <row r="176" ht="13.5" customHeight="1"/>
    <row r="177" ht="13.5" customHeight="1"/>
    <row r="178" ht="12" customHeight="1"/>
    <row r="179" ht="13.5" customHeight="1"/>
    <row r="180" ht="13.5" customHeight="1"/>
    <row r="181" ht="13.5" customHeight="1"/>
    <row r="182" ht="13.5" customHeight="1"/>
    <row r="183" ht="13.5" customHeight="1"/>
    <row r="184" ht="12" customHeight="1"/>
    <row r="185" ht="13.5" customHeight="1"/>
    <row r="186" ht="13.5" customHeight="1"/>
    <row r="187" ht="13.5" customHeight="1"/>
    <row r="188" ht="13.5" customHeight="1"/>
    <row r="189" ht="13.5" customHeight="1"/>
    <row r="190" ht="13.5" customHeight="1"/>
    <row r="191" ht="12" customHeight="1"/>
    <row r="192" ht="13.5" customHeight="1"/>
    <row r="193" ht="13.5" customHeight="1"/>
    <row r="194" ht="13.5" customHeight="1"/>
    <row r="195" ht="13.5" customHeight="1"/>
    <row r="196" ht="13.5" customHeight="1"/>
    <row r="197" ht="12" customHeight="1"/>
    <row r="198" ht="13.5" customHeight="1"/>
    <row r="199" ht="13.5" customHeight="1"/>
    <row r="200" ht="13.5" customHeight="1"/>
    <row r="201" ht="13.5" customHeight="1"/>
    <row r="202" ht="13.5" customHeight="1"/>
    <row r="203" ht="12" customHeight="1"/>
    <row r="204" ht="13.5" customHeight="1"/>
    <row r="205" ht="13.5" customHeight="1"/>
    <row r="206" ht="13.5" customHeight="1"/>
    <row r="207" ht="13.5" customHeight="1"/>
    <row r="208" ht="13.5" customHeight="1"/>
    <row r="209" ht="12" customHeight="1"/>
    <row r="210" ht="13.5" customHeight="1"/>
    <row r="211" ht="13.5" customHeight="1"/>
    <row r="212" ht="13.5" customHeight="1"/>
    <row r="213" ht="13.5" customHeight="1"/>
    <row r="214" ht="13.5" customHeight="1"/>
    <row r="215" ht="12" customHeight="1"/>
    <row r="216" ht="13.5" customHeight="1"/>
    <row r="217" ht="13.5" customHeight="1"/>
    <row r="218" ht="13.5" customHeight="1"/>
    <row r="219" ht="12" customHeight="1"/>
    <row r="220" ht="13.5" customHeight="1"/>
    <row r="221" ht="13.5" customHeight="1"/>
    <row r="222" ht="13.5" customHeight="1"/>
    <row r="223" ht="13.5" customHeight="1"/>
    <row r="224" ht="13.5" customHeight="1"/>
    <row r="225" ht="13.5" customHeight="1"/>
    <row r="226" ht="13.5" customHeight="1"/>
    <row r="227" ht="12" customHeight="1"/>
    <row r="228" ht="13.5" customHeight="1"/>
    <row r="229" ht="13.5" customHeight="1"/>
    <row r="230" ht="13.5" customHeight="1"/>
    <row r="231" ht="13.5" customHeight="1"/>
    <row r="232" ht="13.5" customHeight="1"/>
    <row r="233" ht="12" customHeight="1"/>
    <row r="234" ht="13.5" customHeight="1"/>
    <row r="235" ht="13.5" customHeight="1"/>
    <row r="236" ht="13.5" customHeight="1"/>
    <row r="237" ht="13.5" customHeight="1"/>
    <row r="238" ht="13.5" customHeight="1"/>
    <row r="239" ht="12" customHeight="1"/>
    <row r="240" ht="13.5" customHeight="1"/>
    <row r="241" ht="13.5" customHeight="1"/>
    <row r="242" ht="13.5" customHeight="1"/>
    <row r="243" ht="13.5" customHeight="1"/>
    <row r="244" ht="13.5" customHeight="1"/>
    <row r="245" ht="12" customHeight="1"/>
    <row r="246" ht="13.5" customHeight="1"/>
    <row r="247" ht="13.5" customHeight="1"/>
    <row r="248" ht="13.5" customHeight="1"/>
    <row r="249" ht="13.5" customHeight="1"/>
    <row r="250" ht="13.5" customHeight="1"/>
    <row r="251" ht="12" customHeight="1"/>
    <row r="252" ht="13.5" customHeight="1"/>
    <row r="253" ht="13.5" customHeight="1"/>
    <row r="254" ht="13.5" customHeight="1"/>
    <row r="255" ht="13.5" customHeight="1"/>
    <row r="256" ht="13.5" customHeight="1"/>
    <row r="257" ht="12" customHeight="1"/>
    <row r="258" ht="13.5" customHeight="1"/>
    <row r="259" ht="13.5" customHeight="1"/>
    <row r="260" ht="13.5" customHeight="1"/>
    <row r="261" ht="13.5" customHeight="1"/>
    <row r="262" ht="13.5" customHeight="1"/>
    <row r="263" ht="12" customHeight="1"/>
    <row r="264" ht="13.5" customHeight="1"/>
    <row r="265" ht="13.5" customHeight="1"/>
    <row r="266" ht="13.5" customHeight="1"/>
    <row r="267" ht="13.5" customHeight="1"/>
    <row r="268" ht="13.5" customHeight="1"/>
    <row r="269" ht="12" customHeight="1"/>
    <row r="270" ht="13.5" customHeight="1"/>
    <row r="271" ht="13.5" customHeight="1"/>
    <row r="272" ht="13.5" customHeight="1"/>
    <row r="273" ht="13.5" customHeight="1"/>
    <row r="274" ht="13.5" customHeight="1"/>
    <row r="275" ht="13.5" customHeight="1"/>
    <row r="276" ht="13.5" customHeight="1"/>
    <row r="277" ht="13.5" customHeight="1"/>
    <row r="278" ht="13.5" customHeight="1"/>
    <row r="279" ht="13.5" customHeight="1"/>
    <row r="280" ht="15.75" customHeight="1"/>
  </sheetData>
  <sheetProtection password="CE28" sheet="1" objects="1" scenarios="1"/>
  <mergeCells count="11">
    <mergeCell ref="C2:E2"/>
    <mergeCell ref="C6:E6"/>
    <mergeCell ref="C14:E14"/>
    <mergeCell ref="A26:A27"/>
    <mergeCell ref="B26:B27"/>
    <mergeCell ref="A32:A33"/>
    <mergeCell ref="B32:B33"/>
    <mergeCell ref="A46:A47"/>
    <mergeCell ref="B46:B47"/>
    <mergeCell ref="A40:A41"/>
    <mergeCell ref="B40:B41"/>
  </mergeCells>
  <phoneticPr fontId="3"/>
  <hyperlinks>
    <hyperlink ref="A40:A41" location="賞与!A1" display="あ"/>
    <hyperlink ref="A26:A27" location="賞与!A1" display="A"/>
  </hyperlinks>
  <pageMargins left="0.78700000000000003" right="0.78700000000000003" top="0.27" bottom="0.34" header="0.27" footer="0.34"/>
  <pageSetup paperSize="9" orientation="landscape" horizontalDpi="360" verticalDpi="360"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K26"/>
  <sheetViews>
    <sheetView topLeftCell="A2" workbookViewId="0">
      <selection activeCell="D27" sqref="D27"/>
    </sheetView>
  </sheetViews>
  <sheetFormatPr defaultRowHeight="13.5"/>
  <cols>
    <col min="1" max="1" width="2.875" style="20" customWidth="1"/>
    <col min="2" max="2" width="11" style="20" customWidth="1"/>
    <col min="3" max="3" width="12.5" style="20" customWidth="1"/>
    <col min="4" max="4" width="9" style="20"/>
    <col min="5" max="5" width="2.875" style="20" customWidth="1"/>
    <col min="6" max="6" width="11" style="20" customWidth="1"/>
    <col min="7" max="7" width="12.5" style="20" customWidth="1"/>
    <col min="8" max="8" width="9" style="20"/>
    <col min="9" max="9" width="2.875" style="20" customWidth="1"/>
    <col min="10" max="10" width="11" style="20" customWidth="1"/>
    <col min="11" max="11" width="12.5" style="20" customWidth="1"/>
    <col min="12" max="12" width="0.875" style="20" customWidth="1"/>
    <col min="13" max="16384" width="9" style="20"/>
  </cols>
  <sheetData>
    <row r="1" spans="1:11" ht="14.25" hidden="1">
      <c r="B1" s="34" t="str">
        <f>"平成"&amp;集計表!B2-1988&amp;"年"&amp;集計表!$C$2&amp;"月分"</f>
        <v>平成23年4月分</v>
      </c>
    </row>
    <row r="3" spans="1:11" s="33" customFormat="1" ht="18.75" customHeight="1">
      <c r="A3" s="30"/>
      <c r="B3" s="31" t="s">
        <v>12</v>
      </c>
      <c r="C3" s="30"/>
      <c r="D3" s="32"/>
      <c r="E3" s="30"/>
      <c r="F3" s="31" t="s">
        <v>12</v>
      </c>
      <c r="G3" s="30"/>
      <c r="H3" s="32"/>
      <c r="I3" s="30"/>
      <c r="J3" s="31" t="s">
        <v>12</v>
      </c>
      <c r="K3" s="30"/>
    </row>
    <row r="4" spans="1:11" s="376" customFormat="1" ht="13.5" customHeight="1">
      <c r="A4" s="375"/>
      <c r="C4" s="378" t="str">
        <f>+$B$1&amp;+IF(☆start!$AA$21=1," 振込","")</f>
        <v>平成23年4月分</v>
      </c>
      <c r="D4" s="377"/>
      <c r="E4" s="375"/>
      <c r="F4" s="375"/>
      <c r="G4" s="378" t="str">
        <f>+$B$1&amp;+IF(☆start!$AA$22=1," 振込","")</f>
        <v>平成23年4月分</v>
      </c>
      <c r="H4" s="377"/>
      <c r="I4" s="375"/>
      <c r="J4" s="375"/>
      <c r="K4" s="378" t="str">
        <f>+$B$1&amp;+IF(☆start!$AA$23=1," 振込","")</f>
        <v>平成23年4月分</v>
      </c>
    </row>
    <row r="5" spans="1:11" s="33" customFormat="1" ht="18" customHeight="1">
      <c r="A5" s="35" t="s">
        <v>36</v>
      </c>
      <c r="B5" s="751" t="str">
        <f>+集計表!D76</f>
        <v>ｱ</v>
      </c>
      <c r="C5" s="751"/>
      <c r="D5" s="36"/>
      <c r="E5" s="35" t="s">
        <v>37</v>
      </c>
      <c r="F5" s="751" t="str">
        <f>+集計表!E76</f>
        <v>ｲ</v>
      </c>
      <c r="G5" s="751"/>
      <c r="H5" s="36"/>
      <c r="I5" s="35" t="s">
        <v>38</v>
      </c>
      <c r="J5" s="752"/>
      <c r="K5" s="752"/>
    </row>
    <row r="6" spans="1:11" s="33" customFormat="1">
      <c r="A6" s="749" t="s">
        <v>31</v>
      </c>
      <c r="B6" s="37" t="str">
        <f>+集計表!B77</f>
        <v>給   料</v>
      </c>
      <c r="C6" s="38">
        <f>+集計表!D77</f>
        <v>0</v>
      </c>
      <c r="D6" s="36"/>
      <c r="E6" s="749" t="s">
        <v>31</v>
      </c>
      <c r="F6" s="37" t="str">
        <f>+B6</f>
        <v>給   料</v>
      </c>
      <c r="G6" s="38">
        <f>+集計表!E77</f>
        <v>0</v>
      </c>
      <c r="H6" s="36"/>
      <c r="I6" s="749" t="s">
        <v>31</v>
      </c>
      <c r="J6" s="37" t="str">
        <f>+F6</f>
        <v>給   料</v>
      </c>
      <c r="K6" s="35"/>
    </row>
    <row r="7" spans="1:11" s="33" customFormat="1">
      <c r="A7" s="749"/>
      <c r="B7" s="37" t="str">
        <f>+集計表!B78</f>
        <v>家族手当</v>
      </c>
      <c r="C7" s="38">
        <f>+集計表!D78</f>
        <v>0</v>
      </c>
      <c r="D7" s="36"/>
      <c r="E7" s="749"/>
      <c r="F7" s="37" t="str">
        <f t="shared" ref="F7:F23" si="0">+B7</f>
        <v>家族手当</v>
      </c>
      <c r="G7" s="38">
        <f>+集計表!E78</f>
        <v>0</v>
      </c>
      <c r="H7" s="36"/>
      <c r="I7" s="749"/>
      <c r="J7" s="37" t="str">
        <f t="shared" ref="J7:J23" si="1">+F7</f>
        <v>家族手当</v>
      </c>
      <c r="K7" s="35"/>
    </row>
    <row r="8" spans="1:11" s="33" customFormat="1">
      <c r="A8" s="749"/>
      <c r="B8" s="37" t="str">
        <f>+集計表!B79</f>
        <v>皆勤手当</v>
      </c>
      <c r="C8" s="38">
        <f>+集計表!D79</f>
        <v>0</v>
      </c>
      <c r="D8" s="36"/>
      <c r="E8" s="749"/>
      <c r="F8" s="37" t="str">
        <f t="shared" si="0"/>
        <v>皆勤手当</v>
      </c>
      <c r="G8" s="38">
        <f>+集計表!E79</f>
        <v>0</v>
      </c>
      <c r="H8" s="36"/>
      <c r="I8" s="749"/>
      <c r="J8" s="37" t="str">
        <f t="shared" si="1"/>
        <v>皆勤手当</v>
      </c>
      <c r="K8" s="35"/>
    </row>
    <row r="9" spans="1:11" s="33" customFormat="1">
      <c r="A9" s="749"/>
      <c r="B9" s="37">
        <f>+集計表!B80</f>
        <v>0</v>
      </c>
      <c r="C9" s="38">
        <f>+集計表!D80</f>
        <v>0</v>
      </c>
      <c r="D9" s="36"/>
      <c r="E9" s="749"/>
      <c r="F9" s="37">
        <f t="shared" si="0"/>
        <v>0</v>
      </c>
      <c r="G9" s="38">
        <f>+集計表!E80</f>
        <v>0</v>
      </c>
      <c r="H9" s="36"/>
      <c r="I9" s="749"/>
      <c r="J9" s="37">
        <f t="shared" si="1"/>
        <v>0</v>
      </c>
      <c r="K9" s="35"/>
    </row>
    <row r="10" spans="1:11" s="33" customFormat="1">
      <c r="A10" s="749"/>
      <c r="B10" s="37">
        <f>+集計表!B81</f>
        <v>0</v>
      </c>
      <c r="C10" s="38">
        <f>+集計表!D81</f>
        <v>0</v>
      </c>
      <c r="D10" s="36"/>
      <c r="E10" s="749"/>
      <c r="F10" s="37">
        <f t="shared" si="0"/>
        <v>0</v>
      </c>
      <c r="G10" s="38">
        <f>+集計表!E81</f>
        <v>0</v>
      </c>
      <c r="H10" s="36"/>
      <c r="I10" s="749"/>
      <c r="J10" s="37">
        <f t="shared" si="1"/>
        <v>0</v>
      </c>
      <c r="K10" s="35"/>
    </row>
    <row r="11" spans="1:11" s="33" customFormat="1">
      <c r="A11" s="749"/>
      <c r="B11" s="37">
        <f>+集計表!B82</f>
        <v>0</v>
      </c>
      <c r="C11" s="38">
        <f>+集計表!D82</f>
        <v>0</v>
      </c>
      <c r="D11" s="36"/>
      <c r="E11" s="749"/>
      <c r="F11" s="37">
        <f t="shared" si="0"/>
        <v>0</v>
      </c>
      <c r="G11" s="38">
        <f>+集計表!E82</f>
        <v>0</v>
      </c>
      <c r="H11" s="36"/>
      <c r="I11" s="749"/>
      <c r="J11" s="37">
        <f t="shared" si="1"/>
        <v>0</v>
      </c>
      <c r="K11" s="35"/>
    </row>
    <row r="12" spans="1:11" s="33" customFormat="1">
      <c r="A12" s="749"/>
      <c r="B12" s="50" t="str">
        <f>+集計表!B83</f>
        <v>小　計</v>
      </c>
      <c r="C12" s="38">
        <f>+集計表!D83</f>
        <v>0</v>
      </c>
      <c r="D12" s="36"/>
      <c r="E12" s="749"/>
      <c r="F12" s="50" t="str">
        <f t="shared" si="0"/>
        <v>小　計</v>
      </c>
      <c r="G12" s="38">
        <f>+集計表!E83</f>
        <v>0</v>
      </c>
      <c r="H12" s="36"/>
      <c r="I12" s="749"/>
      <c r="J12" s="37" t="str">
        <f t="shared" si="1"/>
        <v>小　計</v>
      </c>
      <c r="K12" s="35"/>
    </row>
    <row r="13" spans="1:11" s="33" customFormat="1">
      <c r="A13" s="749"/>
      <c r="B13" s="37" t="str">
        <f>+集計表!B84</f>
        <v>交通費</v>
      </c>
      <c r="C13" s="38">
        <f>+集計表!D84</f>
        <v>0</v>
      </c>
      <c r="D13" s="36"/>
      <c r="E13" s="749"/>
      <c r="F13" s="37" t="str">
        <f t="shared" si="0"/>
        <v>交通費</v>
      </c>
      <c r="G13" s="38">
        <f>+集計表!E84</f>
        <v>0</v>
      </c>
      <c r="H13" s="36"/>
      <c r="I13" s="749"/>
      <c r="J13" s="37" t="str">
        <f t="shared" si="1"/>
        <v>交通費</v>
      </c>
      <c r="K13" s="35"/>
    </row>
    <row r="14" spans="1:11" s="33" customFormat="1">
      <c r="A14" s="749"/>
      <c r="B14" s="50" t="str">
        <f>+集計表!B85</f>
        <v>合　計</v>
      </c>
      <c r="C14" s="38">
        <f>+集計表!D85</f>
        <v>0</v>
      </c>
      <c r="D14" s="36"/>
      <c r="E14" s="749"/>
      <c r="F14" s="50" t="str">
        <f t="shared" si="0"/>
        <v>合　計</v>
      </c>
      <c r="G14" s="38">
        <f>+集計表!E85</f>
        <v>0</v>
      </c>
      <c r="H14" s="36"/>
      <c r="I14" s="749"/>
      <c r="J14" s="50" t="str">
        <f t="shared" si="1"/>
        <v>合　計</v>
      </c>
      <c r="K14" s="35"/>
    </row>
    <row r="15" spans="1:11" s="33" customFormat="1">
      <c r="A15" s="749" t="s">
        <v>30</v>
      </c>
      <c r="B15" s="37" t="str">
        <f>+集計表!B86</f>
        <v>健康保険</v>
      </c>
      <c r="C15" s="38">
        <f>+集計表!D86</f>
        <v>0</v>
      </c>
      <c r="D15" s="36"/>
      <c r="E15" s="749" t="s">
        <v>30</v>
      </c>
      <c r="F15" s="37" t="str">
        <f t="shared" si="0"/>
        <v>健康保険</v>
      </c>
      <c r="G15" s="38">
        <f>+集計表!E86</f>
        <v>0</v>
      </c>
      <c r="H15" s="36"/>
      <c r="I15" s="749" t="s">
        <v>30</v>
      </c>
      <c r="J15" s="37" t="str">
        <f t="shared" si="1"/>
        <v>健康保険</v>
      </c>
      <c r="K15" s="35"/>
    </row>
    <row r="16" spans="1:11" s="33" customFormat="1">
      <c r="A16" s="749"/>
      <c r="B16" s="37" t="str">
        <f>+集計表!B87</f>
        <v>厚生年金</v>
      </c>
      <c r="C16" s="38">
        <f>+集計表!D87</f>
        <v>0</v>
      </c>
      <c r="D16" s="36"/>
      <c r="E16" s="749"/>
      <c r="F16" s="37" t="str">
        <f t="shared" si="0"/>
        <v>厚生年金</v>
      </c>
      <c r="G16" s="38">
        <f>+集計表!E87</f>
        <v>0</v>
      </c>
      <c r="H16" s="36"/>
      <c r="I16" s="749"/>
      <c r="J16" s="37" t="str">
        <f t="shared" si="1"/>
        <v>厚生年金</v>
      </c>
      <c r="K16" s="35"/>
    </row>
    <row r="17" spans="1:11" s="33" customFormat="1">
      <c r="A17" s="749"/>
      <c r="B17" s="37" t="str">
        <f>+集計表!B88</f>
        <v>雇用保険</v>
      </c>
      <c r="C17" s="38">
        <f>+集計表!D88</f>
        <v>0</v>
      </c>
      <c r="D17" s="36"/>
      <c r="E17" s="749"/>
      <c r="F17" s="37" t="str">
        <f t="shared" si="0"/>
        <v>雇用保険</v>
      </c>
      <c r="G17" s="38">
        <f>+集計表!E88</f>
        <v>0</v>
      </c>
      <c r="H17" s="36"/>
      <c r="I17" s="749"/>
      <c r="J17" s="37" t="str">
        <f t="shared" si="1"/>
        <v>雇用保険</v>
      </c>
      <c r="K17" s="35"/>
    </row>
    <row r="18" spans="1:11" s="33" customFormat="1">
      <c r="A18" s="749"/>
      <c r="B18" s="37" t="str">
        <f>+集計表!B89</f>
        <v>所得税</v>
      </c>
      <c r="C18" s="38">
        <f>+集計表!D89</f>
        <v>0</v>
      </c>
      <c r="D18" s="36"/>
      <c r="E18" s="749"/>
      <c r="F18" s="37" t="str">
        <f t="shared" si="0"/>
        <v>所得税</v>
      </c>
      <c r="G18" s="38">
        <f>+集計表!E89</f>
        <v>0</v>
      </c>
      <c r="H18" s="36"/>
      <c r="I18" s="749"/>
      <c r="J18" s="37" t="str">
        <f t="shared" si="1"/>
        <v>所得税</v>
      </c>
      <c r="K18" s="35"/>
    </row>
    <row r="19" spans="1:11" s="33" customFormat="1">
      <c r="A19" s="749"/>
      <c r="B19" s="37" t="str">
        <f>+集計表!B90</f>
        <v>住民税</v>
      </c>
      <c r="C19" s="38">
        <f>+集計表!D90</f>
        <v>0</v>
      </c>
      <c r="D19" s="36"/>
      <c r="E19" s="749"/>
      <c r="F19" s="37" t="str">
        <f t="shared" si="0"/>
        <v>住民税</v>
      </c>
      <c r="G19" s="38">
        <f>+集計表!E90</f>
        <v>0</v>
      </c>
      <c r="H19" s="36"/>
      <c r="I19" s="749"/>
      <c r="J19" s="37" t="str">
        <f t="shared" si="1"/>
        <v>住民税</v>
      </c>
      <c r="K19" s="35"/>
    </row>
    <row r="20" spans="1:11" s="33" customFormat="1">
      <c r="A20" s="749"/>
      <c r="B20" s="37">
        <f>+集計表!B91</f>
        <v>0</v>
      </c>
      <c r="C20" s="38">
        <f>+集計表!D91</f>
        <v>0</v>
      </c>
      <c r="D20" s="36"/>
      <c r="E20" s="749"/>
      <c r="F20" s="37">
        <f t="shared" si="0"/>
        <v>0</v>
      </c>
      <c r="G20" s="38">
        <f>+集計表!E91</f>
        <v>0</v>
      </c>
      <c r="H20" s="36"/>
      <c r="I20" s="749"/>
      <c r="J20" s="37">
        <f t="shared" si="1"/>
        <v>0</v>
      </c>
      <c r="K20" s="35"/>
    </row>
    <row r="21" spans="1:11" s="33" customFormat="1">
      <c r="A21" s="749"/>
      <c r="B21" s="37">
        <f>+集計表!B92</f>
        <v>0</v>
      </c>
      <c r="C21" s="38">
        <f>+集計表!D92</f>
        <v>0</v>
      </c>
      <c r="D21" s="36"/>
      <c r="E21" s="749"/>
      <c r="F21" s="37">
        <f t="shared" si="0"/>
        <v>0</v>
      </c>
      <c r="G21" s="38">
        <f>+集計表!E92</f>
        <v>0</v>
      </c>
      <c r="H21" s="36"/>
      <c r="I21" s="749"/>
      <c r="J21" s="37">
        <f t="shared" si="1"/>
        <v>0</v>
      </c>
      <c r="K21" s="35"/>
    </row>
    <row r="22" spans="1:11" s="33" customFormat="1">
      <c r="A22" s="749"/>
      <c r="B22" s="37">
        <f>+集計表!B93</f>
        <v>0</v>
      </c>
      <c r="C22" s="38">
        <f>+集計表!D93</f>
        <v>0</v>
      </c>
      <c r="D22" s="36"/>
      <c r="E22" s="749"/>
      <c r="F22" s="37">
        <f t="shared" si="0"/>
        <v>0</v>
      </c>
      <c r="G22" s="38">
        <f>+集計表!E93</f>
        <v>0</v>
      </c>
      <c r="H22" s="36"/>
      <c r="I22" s="749"/>
      <c r="J22" s="50">
        <f t="shared" si="1"/>
        <v>0</v>
      </c>
      <c r="K22" s="35"/>
    </row>
    <row r="23" spans="1:11" s="33" customFormat="1">
      <c r="A23" s="749"/>
      <c r="B23" s="51" t="str">
        <f>+集計表!B94</f>
        <v>合　計</v>
      </c>
      <c r="C23" s="38">
        <f>+集計表!D94</f>
        <v>0</v>
      </c>
      <c r="D23" s="36"/>
      <c r="E23" s="749"/>
      <c r="F23" s="50" t="str">
        <f t="shared" si="0"/>
        <v>合　計</v>
      </c>
      <c r="G23" s="38">
        <f>+集計表!E94</f>
        <v>0</v>
      </c>
      <c r="H23" s="36"/>
      <c r="I23" s="749"/>
      <c r="J23" s="50" t="str">
        <f t="shared" si="1"/>
        <v>合　計</v>
      </c>
      <c r="K23" s="35"/>
    </row>
    <row r="24" spans="1:11" s="33" customFormat="1" ht="17.25" customHeight="1">
      <c r="A24" s="750" t="s">
        <v>10</v>
      </c>
      <c r="B24" s="750"/>
      <c r="C24" s="38">
        <f>+集計表!D95</f>
        <v>0</v>
      </c>
      <c r="D24" s="36"/>
      <c r="E24" s="750" t="s">
        <v>10</v>
      </c>
      <c r="F24" s="750"/>
      <c r="G24" s="38">
        <f>+集計表!E95</f>
        <v>0</v>
      </c>
      <c r="H24" s="36"/>
      <c r="I24" s="750" t="s">
        <v>10</v>
      </c>
      <c r="J24" s="750"/>
      <c r="K24" s="35"/>
    </row>
    <row r="25" spans="1:11" s="43" customFormat="1" ht="11.25" customHeight="1">
      <c r="A25" s="39"/>
      <c r="B25" s="39"/>
      <c r="C25" s="40" t="str">
        <f>+☆start!AI4</f>
        <v>会社名</v>
      </c>
      <c r="D25" s="41"/>
      <c r="E25" s="39"/>
      <c r="F25" s="39"/>
      <c r="G25" s="42" t="str">
        <f>+C25</f>
        <v>会社名</v>
      </c>
      <c r="H25" s="41"/>
      <c r="I25" s="39"/>
      <c r="J25" s="39"/>
      <c r="K25" s="42" t="str">
        <f>+G25</f>
        <v>会社名</v>
      </c>
    </row>
    <row r="26" spans="1:11" s="33" customFormat="1">
      <c r="D26" s="44"/>
      <c r="H26" s="44"/>
    </row>
  </sheetData>
  <sheetProtection password="C7DC" sheet="1" objects="1" scenarios="1"/>
  <mergeCells count="12">
    <mergeCell ref="B5:C5"/>
    <mergeCell ref="F5:G5"/>
    <mergeCell ref="J5:K5"/>
    <mergeCell ref="A6:A14"/>
    <mergeCell ref="E6:E14"/>
    <mergeCell ref="I6:I14"/>
    <mergeCell ref="A15:A23"/>
    <mergeCell ref="E15:E23"/>
    <mergeCell ref="I15:I23"/>
    <mergeCell ref="A24:B24"/>
    <mergeCell ref="E24:F24"/>
    <mergeCell ref="I24:J24"/>
  </mergeCells>
  <phoneticPr fontId="3"/>
  <pageMargins left="0.33" right="0.21" top="0.87" bottom="0.72" header="0.74" footer="0.61"/>
  <pageSetup paperSize="9" orientation="portrait" horizontalDpi="360" verticalDpi="36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3"/>
  </sheetPr>
  <dimension ref="A2:K17"/>
  <sheetViews>
    <sheetView workbookViewId="0">
      <selection activeCell="C12" sqref="C12"/>
    </sheetView>
  </sheetViews>
  <sheetFormatPr defaultRowHeight="13.5"/>
  <cols>
    <col min="1" max="1" width="9.125" style="3" customWidth="1"/>
    <col min="2" max="2" width="5.625" style="3" customWidth="1"/>
    <col min="3" max="3" width="10.25" style="3" customWidth="1"/>
    <col min="4" max="4" width="9.625" style="3" customWidth="1"/>
    <col min="5" max="5" width="10.25" style="3" customWidth="1"/>
    <col min="6" max="6" width="9.75" style="3" customWidth="1"/>
    <col min="7" max="7" width="9.125" style="3" customWidth="1"/>
    <col min="8" max="8" width="5.625" style="3" customWidth="1"/>
    <col min="9" max="9" width="10.25" style="3" customWidth="1"/>
    <col min="10" max="10" width="9.625" style="3" customWidth="1"/>
    <col min="11" max="11" width="10.25" style="3" customWidth="1"/>
    <col min="12" max="12" width="1.875" style="3" customWidth="1"/>
    <col min="13" max="16384" width="9" style="3"/>
  </cols>
  <sheetData>
    <row r="2" spans="1:11" ht="17.25" customHeight="1">
      <c r="A2" s="759" t="s">
        <v>12</v>
      </c>
      <c r="B2" s="759"/>
      <c r="C2" s="759"/>
      <c r="E2" s="268" t="str">
        <f>+☆start!AI4</f>
        <v>会社名</v>
      </c>
      <c r="G2" s="759" t="s">
        <v>12</v>
      </c>
      <c r="H2" s="759"/>
      <c r="I2" s="759"/>
      <c r="K2" s="268" t="str">
        <f>+E2</f>
        <v>会社名</v>
      </c>
    </row>
    <row r="3" spans="1:11" ht="17.25" customHeight="1">
      <c r="A3" s="760" t="s">
        <v>68</v>
      </c>
      <c r="B3" s="753"/>
      <c r="C3" s="754"/>
      <c r="D3" s="753" t="s">
        <v>130</v>
      </c>
      <c r="E3" s="754"/>
      <c r="G3" s="760" t="s">
        <v>68</v>
      </c>
      <c r="H3" s="753"/>
      <c r="I3" s="754"/>
      <c r="J3" s="753" t="s">
        <v>130</v>
      </c>
      <c r="K3" s="754"/>
    </row>
    <row r="4" spans="1:11" ht="13.5" customHeight="1">
      <c r="A4" s="264" t="str">
        <f>+"勤務時間と"&amp;集計表!A5</f>
        <v>勤務時間と出勤日数</v>
      </c>
      <c r="B4" s="299"/>
      <c r="C4" s="266">
        <f>+集計表!D5</f>
        <v>4</v>
      </c>
      <c r="D4" s="265" t="str">
        <f>+集計表!B22</f>
        <v>健康保険</v>
      </c>
      <c r="E4" s="141">
        <f>+集計表!D22</f>
        <v>0</v>
      </c>
      <c r="G4" s="264" t="str">
        <f t="shared" ref="G4:G15" si="0">+A4</f>
        <v>勤務時間と出勤日数</v>
      </c>
      <c r="H4" s="299"/>
      <c r="I4" s="266">
        <f>+集計表!E5</f>
        <v>0</v>
      </c>
      <c r="J4" s="265" t="str">
        <f>+D4</f>
        <v>健康保険</v>
      </c>
      <c r="K4" s="141">
        <f>+集計表!E22</f>
        <v>0</v>
      </c>
    </row>
    <row r="5" spans="1:11" s="116" customFormat="1" ht="13.5" customHeight="1">
      <c r="A5" s="265" t="str">
        <f>+集計表!B10</f>
        <v>平日時給</v>
      </c>
      <c r="B5" s="304">
        <f>+集計表!D6</f>
        <v>0.66666666666666596</v>
      </c>
      <c r="C5" s="265">
        <f>+集計表!D10</f>
        <v>11680</v>
      </c>
      <c r="D5" s="265" t="str">
        <f>+集計表!B23</f>
        <v>厚生年金</v>
      </c>
      <c r="E5" s="265">
        <f>+集計表!D23</f>
        <v>0</v>
      </c>
      <c r="F5" s="3"/>
      <c r="G5" s="265" t="str">
        <f t="shared" si="0"/>
        <v>平日時給</v>
      </c>
      <c r="H5" s="304">
        <f>+集計表!E6</f>
        <v>0</v>
      </c>
      <c r="I5" s="265">
        <f>+集計表!E10</f>
        <v>0</v>
      </c>
      <c r="J5" s="265" t="str">
        <f t="shared" ref="J5:J13" si="1">+D5</f>
        <v>厚生年金</v>
      </c>
      <c r="K5" s="141">
        <f>+集計表!E23</f>
        <v>0</v>
      </c>
    </row>
    <row r="6" spans="1:11" s="116" customFormat="1" ht="13.5" customHeight="1">
      <c r="A6" s="265" t="str">
        <f>+集計表!B11</f>
        <v>平日残業</v>
      </c>
      <c r="B6" s="304">
        <f>+集計表!D7</f>
        <v>0.36666666666666797</v>
      </c>
      <c r="C6" s="265">
        <f>+集計表!D11</f>
        <v>7164</v>
      </c>
      <c r="D6" s="265" t="str">
        <f>+集計表!B24</f>
        <v>雇用保険</v>
      </c>
      <c r="E6" s="265">
        <f>+集計表!D24</f>
        <v>178</v>
      </c>
      <c r="F6" s="3"/>
      <c r="G6" s="265" t="str">
        <f t="shared" si="0"/>
        <v>平日残業</v>
      </c>
      <c r="H6" s="304">
        <f>+集計表!E7</f>
        <v>0</v>
      </c>
      <c r="I6" s="265">
        <f>+集計表!E11</f>
        <v>0</v>
      </c>
      <c r="J6" s="265" t="str">
        <f t="shared" si="1"/>
        <v>雇用保険</v>
      </c>
      <c r="K6" s="141">
        <f>+集計表!E24</f>
        <v>0</v>
      </c>
    </row>
    <row r="7" spans="1:11" s="116" customFormat="1" ht="13.5" customHeight="1">
      <c r="A7" s="265" t="str">
        <f>+集計表!B12</f>
        <v>休祭日時給</v>
      </c>
      <c r="B7" s="304">
        <f>+集計表!D8</f>
        <v>0.66666666666666596</v>
      </c>
      <c r="C7" s="265">
        <f>+集計表!D12</f>
        <v>16000</v>
      </c>
      <c r="D7" s="265" t="str">
        <f>+集計表!B25</f>
        <v>所得税</v>
      </c>
      <c r="E7" s="265">
        <f>+集計表!D25</f>
        <v>0</v>
      </c>
      <c r="F7" s="3"/>
      <c r="G7" s="265" t="str">
        <f t="shared" si="0"/>
        <v>休祭日時給</v>
      </c>
      <c r="H7" s="304">
        <f>+集計表!E8</f>
        <v>0</v>
      </c>
      <c r="I7" s="265">
        <f>+集計表!E12</f>
        <v>0</v>
      </c>
      <c r="J7" s="265" t="str">
        <f t="shared" si="1"/>
        <v>所得税</v>
      </c>
      <c r="K7" s="141">
        <f>+集計表!E25</f>
        <v>0</v>
      </c>
    </row>
    <row r="8" spans="1:11" ht="13.5" customHeight="1">
      <c r="A8" s="265" t="str">
        <f>+集計表!B13</f>
        <v>休祭日残業</v>
      </c>
      <c r="B8" s="304">
        <f>+集計表!D9</f>
        <v>0.33333333333333398</v>
      </c>
      <c r="C8" s="265">
        <f>+集計表!D13</f>
        <v>9600</v>
      </c>
      <c r="D8" s="265" t="str">
        <f>+集計表!B26</f>
        <v>住民税</v>
      </c>
      <c r="E8" s="265">
        <f>+集計表!D26</f>
        <v>0</v>
      </c>
      <c r="G8" s="265" t="str">
        <f t="shared" si="0"/>
        <v>休祭日残業</v>
      </c>
      <c r="H8" s="304">
        <f>+集計表!E9</f>
        <v>0</v>
      </c>
      <c r="I8" s="265">
        <f>+集計表!E13</f>
        <v>0</v>
      </c>
      <c r="J8" s="265" t="str">
        <f t="shared" si="1"/>
        <v>住民税</v>
      </c>
      <c r="K8" s="141">
        <f>+集計表!E26</f>
        <v>0</v>
      </c>
    </row>
    <row r="9" spans="1:11" ht="13.5" customHeight="1">
      <c r="A9" s="300" t="str">
        <f>+集計表!B14</f>
        <v>家族手当</v>
      </c>
      <c r="B9" s="301"/>
      <c r="C9" s="265">
        <f>+集計表!D14</f>
        <v>0</v>
      </c>
      <c r="D9" s="265">
        <f>+集計表!B27</f>
        <v>0</v>
      </c>
      <c r="E9" s="265">
        <f>+集計表!D27</f>
        <v>0</v>
      </c>
      <c r="G9" s="300" t="str">
        <f t="shared" si="0"/>
        <v>家族手当</v>
      </c>
      <c r="H9" s="301"/>
      <c r="I9" s="265">
        <f>+集計表!E14</f>
        <v>0</v>
      </c>
      <c r="J9" s="265">
        <f t="shared" si="1"/>
        <v>0</v>
      </c>
      <c r="K9" s="141">
        <f>+集計表!E27</f>
        <v>0</v>
      </c>
    </row>
    <row r="10" spans="1:11" ht="13.5" customHeight="1">
      <c r="A10" s="763" t="str">
        <f>+集計表!B15</f>
        <v>皆勤手当</v>
      </c>
      <c r="B10" s="764"/>
      <c r="C10" s="265">
        <f>+集計表!D15</f>
        <v>0</v>
      </c>
      <c r="D10" s="265">
        <f>+集計表!B28</f>
        <v>0</v>
      </c>
      <c r="E10" s="265">
        <f>+集計表!D28</f>
        <v>0</v>
      </c>
      <c r="G10" s="300" t="str">
        <f t="shared" si="0"/>
        <v>皆勤手当</v>
      </c>
      <c r="H10" s="301"/>
      <c r="I10" s="265">
        <f>+集計表!E15</f>
        <v>0</v>
      </c>
      <c r="J10" s="265">
        <f t="shared" si="1"/>
        <v>0</v>
      </c>
      <c r="K10" s="141">
        <f>+集計表!E28</f>
        <v>0</v>
      </c>
    </row>
    <row r="11" spans="1:11" ht="13.5" customHeight="1">
      <c r="A11" s="763">
        <f>+集計表!B16</f>
        <v>0</v>
      </c>
      <c r="B11" s="764"/>
      <c r="C11" s="265">
        <f>+集計表!D16</f>
        <v>0</v>
      </c>
      <c r="D11" s="265">
        <f>+集計表!B29</f>
        <v>0</v>
      </c>
      <c r="E11" s="265">
        <f>+集計表!D29</f>
        <v>0</v>
      </c>
      <c r="G11" s="300">
        <f t="shared" si="0"/>
        <v>0</v>
      </c>
      <c r="H11" s="301"/>
      <c r="I11" s="265">
        <f>+集計表!E16</f>
        <v>0</v>
      </c>
      <c r="J11" s="265">
        <f t="shared" si="1"/>
        <v>0</v>
      </c>
      <c r="K11" s="141">
        <f>+集計表!E29</f>
        <v>0</v>
      </c>
    </row>
    <row r="12" spans="1:11" ht="13.5" customHeight="1">
      <c r="A12" s="763">
        <f>+集計表!B17</f>
        <v>0</v>
      </c>
      <c r="B12" s="764"/>
      <c r="C12" s="265">
        <f>+集計表!D17</f>
        <v>0</v>
      </c>
      <c r="D12" s="267" t="str">
        <f>+集計表!B30</f>
        <v>合　計</v>
      </c>
      <c r="E12" s="265">
        <f>+集計表!D30</f>
        <v>178</v>
      </c>
      <c r="G12" s="300">
        <f t="shared" si="0"/>
        <v>0</v>
      </c>
      <c r="H12" s="301"/>
      <c r="I12" s="265">
        <f>+集計表!E17</f>
        <v>0</v>
      </c>
      <c r="J12" s="267" t="str">
        <f t="shared" si="1"/>
        <v>合　計</v>
      </c>
      <c r="K12" s="141">
        <f>+集計表!E30</f>
        <v>0</v>
      </c>
    </row>
    <row r="13" spans="1:11" ht="13.5" customHeight="1">
      <c r="A13" s="763">
        <f>+集計表!B18</f>
        <v>0</v>
      </c>
      <c r="B13" s="764"/>
      <c r="C13" s="265">
        <f>+集計表!D18</f>
        <v>0</v>
      </c>
      <c r="D13" s="302" t="s">
        <v>10</v>
      </c>
      <c r="E13" s="265">
        <f>+集計表!D31</f>
        <v>44266</v>
      </c>
      <c r="G13" s="300">
        <f t="shared" si="0"/>
        <v>0</v>
      </c>
      <c r="H13" s="301"/>
      <c r="I13" s="265">
        <f>+集計表!E18</f>
        <v>0</v>
      </c>
      <c r="J13" s="265" t="str">
        <f t="shared" si="1"/>
        <v>差引支給額</v>
      </c>
      <c r="K13" s="141">
        <f>+集計表!E31</f>
        <v>0</v>
      </c>
    </row>
    <row r="14" spans="1:11" ht="13.5" customHeight="1">
      <c r="A14" s="761" t="str">
        <f>+集計表!B19</f>
        <v>小　計</v>
      </c>
      <c r="B14" s="762"/>
      <c r="C14" s="265">
        <f>+集計表!D19</f>
        <v>44444</v>
      </c>
      <c r="D14" s="18"/>
      <c r="E14" s="263" t="str">
        <f>"平成"&amp;集計表!$B$2-1988&amp;"年"&amp;集計表!$C$74&amp;"月分"</f>
        <v>平成23年4月分</v>
      </c>
      <c r="G14" s="761" t="str">
        <f t="shared" si="0"/>
        <v>小　計</v>
      </c>
      <c r="H14" s="762"/>
      <c r="I14" s="265">
        <f>+集計表!E19</f>
        <v>0</v>
      </c>
      <c r="J14" s="1"/>
      <c r="K14" s="263" t="str">
        <f>"平成"&amp;集計表!$B$2-1988&amp;"年"&amp;集計表!$C$74&amp;"月分"</f>
        <v>平成23年4月分</v>
      </c>
    </row>
    <row r="15" spans="1:11" ht="13.5" customHeight="1">
      <c r="A15" s="300" t="str">
        <f>+集計表!B20</f>
        <v>交通費</v>
      </c>
      <c r="B15" s="301"/>
      <c r="C15" s="265">
        <f>+集計表!D20</f>
        <v>0</v>
      </c>
      <c r="D15" s="755" t="str">
        <f>+☆start!V12</f>
        <v>a</v>
      </c>
      <c r="E15" s="756"/>
      <c r="G15" s="300" t="str">
        <f t="shared" si="0"/>
        <v>交通費</v>
      </c>
      <c r="H15" s="301"/>
      <c r="I15" s="265">
        <f>+集計表!E20</f>
        <v>0</v>
      </c>
      <c r="J15" s="765" t="str">
        <f>+☆start!V13</f>
        <v>b</v>
      </c>
      <c r="K15" s="766"/>
    </row>
    <row r="16" spans="1:11" ht="13.5" customHeight="1">
      <c r="A16" s="355" t="str">
        <f>IF(☆start!AA12=1,"A       振込","A")</f>
        <v>A</v>
      </c>
      <c r="B16" s="303" t="s">
        <v>4</v>
      </c>
      <c r="C16" s="265">
        <f>+集計表!D21</f>
        <v>44444</v>
      </c>
      <c r="D16" s="757"/>
      <c r="E16" s="758"/>
      <c r="G16" s="355" t="str">
        <f>IF(☆start!AA13=1,"B       振込","B")</f>
        <v>B</v>
      </c>
      <c r="H16" s="303" t="s">
        <v>4</v>
      </c>
      <c r="I16" s="265">
        <f>+集計表!E21</f>
        <v>0</v>
      </c>
      <c r="J16" s="767"/>
      <c r="K16" s="768"/>
    </row>
    <row r="17" spans="6:6" s="106" customFormat="1" ht="14.25" customHeight="1">
      <c r="F17" s="3"/>
    </row>
  </sheetData>
  <sheetProtection password="C7DC" sheet="1" objects="1" scenarios="1"/>
  <mergeCells count="14">
    <mergeCell ref="J3:K3"/>
    <mergeCell ref="D15:E16"/>
    <mergeCell ref="A2:C2"/>
    <mergeCell ref="A3:C3"/>
    <mergeCell ref="G2:I2"/>
    <mergeCell ref="G3:I3"/>
    <mergeCell ref="D3:E3"/>
    <mergeCell ref="G14:H14"/>
    <mergeCell ref="A10:B10"/>
    <mergeCell ref="A11:B11"/>
    <mergeCell ref="A12:B12"/>
    <mergeCell ref="A13:B13"/>
    <mergeCell ref="A14:B14"/>
    <mergeCell ref="J15:K16"/>
  </mergeCells>
  <phoneticPr fontId="3"/>
  <pageMargins left="0.24" right="0.19" top="0.44" bottom="0.54" header="0.21" footer="0.54"/>
  <pageSetup paperSize="9" orientation="portrait" verticalDpi="360"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tabColor indexed="10"/>
  </sheetPr>
  <dimension ref="A1:AT564"/>
  <sheetViews>
    <sheetView showGridLines="0" tabSelected="1" zoomScaleNormal="100" workbookViewId="0">
      <selection activeCell="W9" sqref="W9"/>
    </sheetView>
  </sheetViews>
  <sheetFormatPr defaultRowHeight="13.5"/>
  <cols>
    <col min="1" max="1" width="0.75" style="146" customWidth="1"/>
    <col min="2" max="2" width="4.125" style="20" customWidth="1"/>
    <col min="3" max="3" width="4" style="20" customWidth="1"/>
    <col min="4" max="4" width="3.875" style="146" customWidth="1"/>
    <col min="5" max="5" width="3.5" style="146" customWidth="1"/>
    <col min="6" max="6" width="3.25" style="20" hidden="1" customWidth="1"/>
    <col min="7" max="7" width="4.5" style="20" hidden="1" customWidth="1"/>
    <col min="8" max="10" width="2.875" style="20" hidden="1" customWidth="1"/>
    <col min="11" max="11" width="6.75" style="20" hidden="1" customWidth="1"/>
    <col min="12" max="12" width="3.5" style="20" customWidth="1"/>
    <col min="13" max="13" width="6.75" style="20" hidden="1" customWidth="1"/>
    <col min="14" max="19" width="3.5" style="20" hidden="1" customWidth="1"/>
    <col min="20" max="20" width="1" style="20" customWidth="1"/>
    <col min="21" max="21" width="3.5" style="20" customWidth="1"/>
    <col min="22" max="22" width="12.25" style="20" customWidth="1"/>
    <col min="23" max="23" width="7.75" style="20" customWidth="1"/>
    <col min="24" max="25" width="3.75" style="20" customWidth="1"/>
    <col min="26" max="27" width="4.75" style="20" hidden="1" customWidth="1"/>
    <col min="28" max="28" width="3.75" style="20" customWidth="1"/>
    <col min="29" max="29" width="3.75" style="147" customWidth="1"/>
    <col min="30" max="30" width="6.25" style="20" customWidth="1"/>
    <col min="31" max="31" width="6.375" style="20" customWidth="1"/>
    <col min="32" max="32" width="3.125" style="20" customWidth="1"/>
    <col min="33" max="33" width="3.375" style="20" customWidth="1"/>
    <col min="34" max="34" width="6.625" style="20" customWidth="1"/>
    <col min="35" max="35" width="3.375" style="205" customWidth="1"/>
    <col min="36" max="36" width="3.375" style="205" hidden="1" customWidth="1"/>
    <col min="37" max="37" width="8.125" style="46" customWidth="1"/>
    <col min="38" max="38" width="9.875" style="20" customWidth="1"/>
    <col min="39" max="39" width="12" style="20" customWidth="1"/>
    <col min="40" max="16384" width="9" style="20"/>
  </cols>
  <sheetData>
    <row r="1" spans="1:46" ht="4.5" customHeight="1">
      <c r="A1" s="146" t="s">
        <v>304</v>
      </c>
      <c r="AL1" s="156" t="s">
        <v>315</v>
      </c>
    </row>
    <row r="2" spans="1:46" ht="21" customHeight="1">
      <c r="B2" s="769" t="s">
        <v>84</v>
      </c>
      <c r="C2" s="769"/>
      <c r="D2" s="769"/>
      <c r="E2" s="769"/>
      <c r="F2" s="769"/>
      <c r="G2" s="769"/>
      <c r="H2" s="769"/>
      <c r="I2" s="769"/>
      <c r="J2" s="769"/>
      <c r="K2" s="769"/>
      <c r="L2" s="769"/>
      <c r="M2" s="769"/>
      <c r="N2" s="769"/>
      <c r="O2" s="769"/>
      <c r="P2" s="769"/>
      <c r="Q2" s="769"/>
      <c r="R2" s="769"/>
      <c r="S2" s="769"/>
      <c r="T2" s="769"/>
      <c r="U2" s="769"/>
      <c r="V2" s="769"/>
      <c r="W2" s="769"/>
      <c r="X2" s="769"/>
      <c r="Y2" s="769"/>
      <c r="Z2" s="769"/>
      <c r="AA2" s="769"/>
      <c r="AB2" s="769"/>
      <c r="AC2" s="769"/>
      <c r="AD2" s="769"/>
      <c r="AE2" s="769"/>
      <c r="AF2" s="769"/>
      <c r="AG2" s="769"/>
      <c r="AH2" s="769"/>
      <c r="AI2" s="769"/>
      <c r="AJ2" s="769"/>
      <c r="AK2" s="769"/>
      <c r="AL2" s="148"/>
      <c r="AM2" s="148"/>
      <c r="AN2" s="148"/>
      <c r="AO2" s="148" t="s">
        <v>319</v>
      </c>
      <c r="AP2" s="148"/>
      <c r="AQ2" s="148"/>
      <c r="AR2" s="148" t="s">
        <v>311</v>
      </c>
    </row>
    <row r="3" spans="1:46" ht="3.75" customHeight="1" thickBot="1">
      <c r="U3" s="149"/>
    </row>
    <row r="4" spans="1:46" ht="21" customHeight="1" thickTop="1" thickBot="1">
      <c r="B4" s="770" t="s">
        <v>120</v>
      </c>
      <c r="C4" s="771"/>
      <c r="D4" s="774">
        <v>25</v>
      </c>
      <c r="E4" s="774"/>
      <c r="F4" s="356"/>
      <c r="G4" s="356"/>
      <c r="H4" s="356"/>
      <c r="I4" s="356"/>
      <c r="J4" s="356"/>
      <c r="K4" s="356"/>
      <c r="M4" s="356"/>
      <c r="N4" s="772">
        <f>+V4</f>
        <v>2011</v>
      </c>
      <c r="O4" s="773"/>
      <c r="P4" s="772">
        <f>+X4</f>
        <v>4</v>
      </c>
      <c r="Q4" s="773"/>
      <c r="R4" s="357"/>
      <c r="S4" s="357"/>
      <c r="T4" s="423"/>
      <c r="U4" s="362" t="s">
        <v>32</v>
      </c>
      <c r="V4" s="470">
        <v>2011</v>
      </c>
      <c r="W4" s="358" t="s">
        <v>20</v>
      </c>
      <c r="X4" s="775">
        <v>4</v>
      </c>
      <c r="Y4" s="776"/>
      <c r="Z4" s="461"/>
      <c r="AA4" s="461"/>
      <c r="AB4" s="359" t="s">
        <v>171</v>
      </c>
      <c r="AC4" s="360"/>
      <c r="AI4" s="796" t="s">
        <v>70</v>
      </c>
      <c r="AJ4" s="797"/>
      <c r="AK4" s="797"/>
      <c r="AL4" s="797"/>
      <c r="AM4" s="798"/>
    </row>
    <row r="5" spans="1:46" ht="15.75" customHeight="1" thickTop="1">
      <c r="B5" s="457"/>
      <c r="C5" s="517" t="s">
        <v>194</v>
      </c>
      <c r="D5" s="777" t="s">
        <v>195</v>
      </c>
      <c r="E5" s="777"/>
      <c r="F5" s="777"/>
      <c r="G5" s="777"/>
      <c r="H5" s="777"/>
      <c r="I5" s="777"/>
      <c r="J5" s="777"/>
      <c r="K5" s="777"/>
      <c r="L5" s="778"/>
      <c r="M5" s="356"/>
      <c r="N5" s="459"/>
      <c r="O5" s="459"/>
      <c r="P5" s="459"/>
      <c r="Q5" s="459"/>
      <c r="R5" s="357"/>
      <c r="S5" s="357"/>
      <c r="T5" s="458"/>
      <c r="U5" s="150"/>
      <c r="AC5" s="20"/>
      <c r="AI5" s="20"/>
      <c r="AJ5" s="20"/>
      <c r="AK5" s="20"/>
    </row>
    <row r="6" spans="1:46" ht="15" customHeight="1" thickBot="1">
      <c r="C6" s="518" t="s">
        <v>15</v>
      </c>
      <c r="D6" s="779"/>
      <c r="E6" s="779"/>
      <c r="F6" s="779"/>
      <c r="G6" s="779"/>
      <c r="H6" s="779"/>
      <c r="I6" s="779"/>
      <c r="J6" s="779"/>
      <c r="K6" s="779"/>
      <c r="L6" s="780"/>
      <c r="M6" s="235"/>
      <c r="N6" s="151"/>
      <c r="O6" s="151"/>
      <c r="P6" s="151"/>
      <c r="Q6" s="151"/>
      <c r="R6" s="151"/>
      <c r="S6" s="151"/>
      <c r="T6" s="151"/>
      <c r="U6" s="150"/>
      <c r="AM6" s="655"/>
    </row>
    <row r="7" spans="1:46" ht="4.5" customHeight="1" thickTop="1">
      <c r="B7" s="453"/>
      <c r="C7" s="453"/>
      <c r="D7" s="450"/>
      <c r="E7" s="450"/>
      <c r="F7" s="451"/>
      <c r="G7" s="450"/>
      <c r="H7" s="450"/>
      <c r="I7" s="450"/>
      <c r="J7" s="450"/>
      <c r="K7" s="450"/>
      <c r="L7" s="452"/>
      <c r="M7" s="235"/>
      <c r="N7" s="151"/>
      <c r="O7" s="151"/>
      <c r="P7" s="151"/>
      <c r="Q7" s="151"/>
      <c r="R7" s="151"/>
      <c r="S7" s="151"/>
      <c r="T7" s="151"/>
      <c r="U7" s="150"/>
      <c r="AM7" s="655"/>
    </row>
    <row r="8" spans="1:46" ht="15" customHeight="1">
      <c r="B8" s="397" t="s">
        <v>14</v>
      </c>
      <c r="C8" s="236" t="s">
        <v>15</v>
      </c>
      <c r="D8" s="447" t="s">
        <v>16</v>
      </c>
      <c r="E8" s="446" t="s">
        <v>183</v>
      </c>
      <c r="F8" s="153"/>
      <c r="G8" s="448" t="s">
        <v>183</v>
      </c>
      <c r="H8" s="449" t="s">
        <v>188</v>
      </c>
      <c r="I8" s="447"/>
      <c r="J8" s="447"/>
      <c r="K8" s="447" t="s">
        <v>184</v>
      </c>
      <c r="L8" s="455" t="s">
        <v>185</v>
      </c>
      <c r="M8" s="306"/>
      <c r="N8" s="380">
        <v>5</v>
      </c>
      <c r="O8" s="380">
        <v>10</v>
      </c>
      <c r="P8" s="380">
        <v>15</v>
      </c>
      <c r="Q8" s="381">
        <v>20</v>
      </c>
      <c r="R8" s="382">
        <v>25</v>
      </c>
      <c r="S8" s="383">
        <v>31</v>
      </c>
      <c r="T8" s="151"/>
      <c r="U8" s="150"/>
      <c r="AC8" s="20"/>
      <c r="AE8" s="801" t="s">
        <v>85</v>
      </c>
      <c r="AF8" s="801"/>
      <c r="AG8" s="801"/>
      <c r="AH8" s="801"/>
      <c r="AI8" s="802"/>
      <c r="AJ8" s="496">
        <f>INT(AK8)/24+(AK8-INT(AK8))*100/60/24</f>
        <v>0.70833333333333304</v>
      </c>
      <c r="AK8" s="630">
        <v>17</v>
      </c>
      <c r="AL8" s="660" t="s">
        <v>249</v>
      </c>
      <c r="AM8" s="661"/>
      <c r="AN8" s="151"/>
      <c r="AO8" s="151"/>
      <c r="AP8" s="151"/>
    </row>
    <row r="9" spans="1:46" ht="15.75" customHeight="1">
      <c r="B9" s="398">
        <f t="shared" ref="B9:B39" si="0">IF($D$4=31,$X$4,0)+IF($D$4=25,IF(C9&gt;25,+IF($X$4=1,12,$X$4-1),$X$4))+IF($D$4=20,+IF(C9&gt;20,+IF($X$4=1,12,$X$4-1),$X$4))+IF($D$4=15,+IF(C9&gt;15,+IF($X$4=1,12,$X$4-1),$X$4))+IF($D$4=10,+IF(C9&gt;10,+IF($X$4=1,12,$X$4-1),$X$4))+IF($D$4=5,+IF(C9&gt;5,+IF($X$4=1,12,$X$4-1),$X$4))</f>
        <v>3</v>
      </c>
      <c r="C9" s="389">
        <f t="shared" ref="C9:C39" si="1">IF($D$4=20,Q9,0)+IF($D$4=25,R9,0)+IF($D$4=31,S9,0)+IF($D$4=5,N9,0)+IF($D$4=10,O9,0)+IF($D$4=15,P9,0)</f>
        <v>26</v>
      </c>
      <c r="D9" s="388" t="str">
        <f t="shared" ref="D9:D39" si="2">MID("日月火水木金土",WEEKDAY(DATE(IF(B9&gt;$B$39,$V$4-1,$V$4),B9,C9),1),1)</f>
        <v>土</v>
      </c>
      <c r="E9" s="422" t="str">
        <f t="shared" ref="E9:E39" si="3">IF($C$5="休日設定自由",H9,G9)</f>
        <v>Q</v>
      </c>
      <c r="F9" s="196" t="b">
        <v>0</v>
      </c>
      <c r="G9" s="418" t="str">
        <f t="shared" ref="G9:G39" si="4">IF($C$5="休日設定自由",0,IF(M9=FALSE,I9,J9))</f>
        <v>Q</v>
      </c>
      <c r="H9" s="112">
        <f t="shared" ref="H9:H39" si="5">IF(M9=TRUE,"Q",0)</f>
        <v>0</v>
      </c>
      <c r="I9" s="419" t="str">
        <f t="shared" ref="I9:I39" si="6">IF(K9=TRUE,0,"Q")</f>
        <v>Q</v>
      </c>
      <c r="J9" s="420">
        <f>+IF(I9=0,"Q",0)</f>
        <v>0</v>
      </c>
      <c r="K9" s="421" t="b">
        <f t="shared" ref="K9:K39" si="7">IF($C$5=D9,"q",0)=IF($C$6=D9,"q",0)</f>
        <v>0</v>
      </c>
      <c r="L9" s="310"/>
      <c r="M9" s="20" t="b">
        <v>0</v>
      </c>
      <c r="N9" s="20">
        <v>6</v>
      </c>
      <c r="O9" s="20">
        <v>11</v>
      </c>
      <c r="P9" s="20">
        <v>16</v>
      </c>
      <c r="Q9" s="384">
        <v>21</v>
      </c>
      <c r="R9" s="385">
        <v>26</v>
      </c>
      <c r="S9" s="385">
        <v>1</v>
      </c>
      <c r="U9" s="152"/>
      <c r="AE9" s="793" t="s">
        <v>172</v>
      </c>
      <c r="AF9" s="794"/>
      <c r="AG9" s="794"/>
      <c r="AH9" s="794"/>
      <c r="AI9" s="795"/>
      <c r="AJ9" s="488"/>
      <c r="AK9" s="509">
        <v>4.0000000000000001E-3</v>
      </c>
      <c r="AL9" s="654" t="s">
        <v>157</v>
      </c>
      <c r="AM9" s="656"/>
    </row>
    <row r="10" spans="1:46" ht="15.75" customHeight="1" thickBot="1">
      <c r="B10" s="398">
        <f t="shared" si="0"/>
        <v>3</v>
      </c>
      <c r="C10" s="389">
        <f t="shared" si="1"/>
        <v>27</v>
      </c>
      <c r="D10" s="388" t="str">
        <f t="shared" si="2"/>
        <v>日</v>
      </c>
      <c r="E10" s="422" t="str">
        <f t="shared" si="3"/>
        <v>Q</v>
      </c>
      <c r="F10" s="196"/>
      <c r="G10" s="418" t="str">
        <f t="shared" si="4"/>
        <v>Q</v>
      </c>
      <c r="H10" s="112">
        <f t="shared" si="5"/>
        <v>0</v>
      </c>
      <c r="I10" s="419" t="str">
        <f t="shared" si="6"/>
        <v>Q</v>
      </c>
      <c r="J10" s="420">
        <f t="shared" ref="J10:J39" si="8">+IF(I10=0,"Q",0)</f>
        <v>0</v>
      </c>
      <c r="K10" s="421" t="b">
        <f t="shared" si="7"/>
        <v>0</v>
      </c>
      <c r="L10" s="310"/>
      <c r="M10" s="20" t="b">
        <v>0</v>
      </c>
      <c r="N10" s="20">
        <v>7</v>
      </c>
      <c r="O10" s="20">
        <v>12</v>
      </c>
      <c r="P10" s="20">
        <v>17</v>
      </c>
      <c r="Q10" s="19">
        <v>22</v>
      </c>
      <c r="R10" s="242">
        <v>27</v>
      </c>
      <c r="S10" s="242">
        <v>2</v>
      </c>
      <c r="T10" s="235"/>
      <c r="U10" s="195"/>
      <c r="V10" s="193"/>
      <c r="W10" s="193"/>
      <c r="X10" s="193"/>
      <c r="Y10" s="46"/>
      <c r="Z10" s="46"/>
      <c r="AA10" s="46"/>
      <c r="AB10" s="46"/>
      <c r="AE10" s="815" t="s">
        <v>173</v>
      </c>
      <c r="AF10" s="816"/>
      <c r="AG10" s="816"/>
      <c r="AH10" s="816"/>
      <c r="AI10" s="817"/>
      <c r="AJ10" s="489"/>
      <c r="AK10" s="510">
        <v>5.0000000000000001E-3</v>
      </c>
      <c r="AL10" s="785">
        <f ca="1">TODAY()</f>
        <v>39825</v>
      </c>
      <c r="AM10" s="786"/>
    </row>
    <row r="11" spans="1:46" ht="15.75" customHeight="1" thickTop="1">
      <c r="B11" s="398">
        <f t="shared" si="0"/>
        <v>3</v>
      </c>
      <c r="C11" s="389">
        <f t="shared" si="1"/>
        <v>28</v>
      </c>
      <c r="D11" s="388" t="str">
        <f t="shared" si="2"/>
        <v>月</v>
      </c>
      <c r="E11" s="422">
        <f t="shared" si="3"/>
        <v>0</v>
      </c>
      <c r="F11" s="196"/>
      <c r="G11" s="418">
        <f t="shared" si="4"/>
        <v>0</v>
      </c>
      <c r="H11" s="112">
        <f t="shared" si="5"/>
        <v>0</v>
      </c>
      <c r="I11" s="419">
        <f t="shared" si="6"/>
        <v>0</v>
      </c>
      <c r="J11" s="420" t="str">
        <f t="shared" si="8"/>
        <v>Q</v>
      </c>
      <c r="K11" s="421" t="b">
        <f t="shared" si="7"/>
        <v>1</v>
      </c>
      <c r="L11" s="310"/>
      <c r="M11" s="20" t="b">
        <v>0</v>
      </c>
      <c r="N11" s="20">
        <v>8</v>
      </c>
      <c r="O11" s="20">
        <v>13</v>
      </c>
      <c r="P11" s="20">
        <v>18</v>
      </c>
      <c r="Q11" s="19">
        <v>23</v>
      </c>
      <c r="R11" s="242">
        <v>28</v>
      </c>
      <c r="S11" s="242">
        <v>3</v>
      </c>
      <c r="T11" s="235"/>
      <c r="U11" s="799" t="s">
        <v>145</v>
      </c>
      <c r="V11" s="800"/>
      <c r="W11" s="476" t="s">
        <v>88</v>
      </c>
      <c r="X11" s="484" t="s">
        <v>202</v>
      </c>
      <c r="Y11" s="485" t="s">
        <v>146</v>
      </c>
      <c r="Z11" s="477"/>
      <c r="AA11" s="478"/>
      <c r="AB11" s="479" t="s">
        <v>199</v>
      </c>
      <c r="AC11" s="512" t="s">
        <v>200</v>
      </c>
      <c r="AD11" s="486" t="s">
        <v>21</v>
      </c>
      <c r="AE11" s="480" t="s">
        <v>86</v>
      </c>
      <c r="AF11" s="787" t="s">
        <v>87</v>
      </c>
      <c r="AG11" s="788"/>
      <c r="AH11" s="481" t="s">
        <v>156</v>
      </c>
      <c r="AI11" s="508" t="s">
        <v>102</v>
      </c>
      <c r="AJ11" s="490"/>
      <c r="AK11" s="476" t="s">
        <v>314</v>
      </c>
      <c r="AL11" s="658" t="s">
        <v>313</v>
      </c>
      <c r="AM11" s="653" t="s">
        <v>89</v>
      </c>
      <c r="AN11" s="789" t="s">
        <v>318</v>
      </c>
      <c r="AO11" s="790"/>
      <c r="AP11" s="790"/>
      <c r="AQ11" s="154"/>
      <c r="AR11" s="154"/>
      <c r="AS11" s="154"/>
      <c r="AT11" s="154"/>
    </row>
    <row r="12" spans="1:46" ht="15.75" customHeight="1">
      <c r="B12" s="398">
        <f t="shared" si="0"/>
        <v>3</v>
      </c>
      <c r="C12" s="389">
        <f t="shared" si="1"/>
        <v>29</v>
      </c>
      <c r="D12" s="388" t="str">
        <f t="shared" si="2"/>
        <v>火</v>
      </c>
      <c r="E12" s="422">
        <f t="shared" si="3"/>
        <v>0</v>
      </c>
      <c r="F12" s="196"/>
      <c r="G12" s="418">
        <f t="shared" si="4"/>
        <v>0</v>
      </c>
      <c r="H12" s="112">
        <f t="shared" si="5"/>
        <v>0</v>
      </c>
      <c r="I12" s="419">
        <f t="shared" si="6"/>
        <v>0</v>
      </c>
      <c r="J12" s="420" t="str">
        <f t="shared" si="8"/>
        <v>Q</v>
      </c>
      <c r="K12" s="421" t="b">
        <f t="shared" si="7"/>
        <v>1</v>
      </c>
      <c r="L12" s="310"/>
      <c r="M12" s="20" t="b">
        <v>0</v>
      </c>
      <c r="N12" s="20">
        <v>9</v>
      </c>
      <c r="O12" s="20">
        <v>14</v>
      </c>
      <c r="P12" s="20">
        <v>19</v>
      </c>
      <c r="Q12" s="19">
        <v>24</v>
      </c>
      <c r="R12" s="242">
        <v>29</v>
      </c>
      <c r="S12" s="242">
        <v>4</v>
      </c>
      <c r="U12" s="400" t="s">
        <v>24</v>
      </c>
      <c r="V12" s="401" t="s">
        <v>155</v>
      </c>
      <c r="W12" s="454"/>
      <c r="X12" s="314">
        <f ca="1">IF(W12=0,0,(DATEDIF(W12,NOW(),"Y")))</f>
        <v>0</v>
      </c>
      <c r="Y12" s="460"/>
      <c r="Z12" s="20" t="b">
        <v>0</v>
      </c>
      <c r="AA12" s="464">
        <f>IF(Z12=TRUE,1,0)</f>
        <v>0</v>
      </c>
      <c r="AB12" s="467" t="s">
        <v>48</v>
      </c>
      <c r="AC12" s="472" t="s">
        <v>115</v>
      </c>
      <c r="AD12" s="361">
        <v>730</v>
      </c>
      <c r="AE12" s="283">
        <v>814</v>
      </c>
      <c r="AF12" s="781">
        <v>1000</v>
      </c>
      <c r="AG12" s="782"/>
      <c r="AH12" s="399">
        <v>1200</v>
      </c>
      <c r="AI12" s="206"/>
      <c r="AJ12" s="491"/>
      <c r="AK12" s="657">
        <v>33329</v>
      </c>
      <c r="AL12" s="659" t="str">
        <f ca="1">IF(AK12&gt;0,DATEDIF(AK12,TODAY(),"Y")&amp;"年"&amp;DATEDIF(AK12,TODAY(),"YM")&amp;"ヶ月",0)</f>
        <v>17年9ヶ月</v>
      </c>
      <c r="AM12" s="155"/>
      <c r="AN12" s="155"/>
      <c r="AO12" s="172"/>
      <c r="AP12" s="172"/>
      <c r="AQ12" s="172"/>
      <c r="AR12" s="172"/>
      <c r="AS12" s="172"/>
      <c r="AT12" s="172"/>
    </row>
    <row r="13" spans="1:46" ht="15.75" customHeight="1">
      <c r="B13" s="398">
        <f t="shared" si="0"/>
        <v>3</v>
      </c>
      <c r="C13" s="389">
        <f t="shared" si="1"/>
        <v>30</v>
      </c>
      <c r="D13" s="388" t="str">
        <f t="shared" si="2"/>
        <v>水</v>
      </c>
      <c r="E13" s="422">
        <f t="shared" si="3"/>
        <v>0</v>
      </c>
      <c r="F13" s="196"/>
      <c r="G13" s="418">
        <f t="shared" si="4"/>
        <v>0</v>
      </c>
      <c r="H13" s="112">
        <f t="shared" si="5"/>
        <v>0</v>
      </c>
      <c r="I13" s="419">
        <f t="shared" si="6"/>
        <v>0</v>
      </c>
      <c r="J13" s="420" t="str">
        <f t="shared" si="8"/>
        <v>Q</v>
      </c>
      <c r="K13" s="421" t="b">
        <f t="shared" si="7"/>
        <v>1</v>
      </c>
      <c r="L13" s="310"/>
      <c r="M13" s="20" t="b">
        <v>0</v>
      </c>
      <c r="N13" s="20">
        <v>10</v>
      </c>
      <c r="O13" s="20">
        <v>15</v>
      </c>
      <c r="P13" s="20">
        <v>20</v>
      </c>
      <c r="Q13" s="19">
        <v>25</v>
      </c>
      <c r="R13" s="242">
        <v>30</v>
      </c>
      <c r="S13" s="242">
        <v>5</v>
      </c>
      <c r="U13" s="400" t="s">
        <v>25</v>
      </c>
      <c r="V13" s="401" t="s">
        <v>134</v>
      </c>
      <c r="W13" s="454"/>
      <c r="X13" s="314">
        <f ca="1">IF(W13=0,0,(DATEDIF(W13,NOW(),"Y")))</f>
        <v>0</v>
      </c>
      <c r="Y13" s="460"/>
      <c r="Z13" s="20" t="b">
        <v>0</v>
      </c>
      <c r="AA13" s="464">
        <f>IF(Z13=TRUE,1,0)</f>
        <v>0</v>
      </c>
      <c r="AB13" s="467"/>
      <c r="AC13" s="472"/>
      <c r="AD13" s="361"/>
      <c r="AE13" s="283"/>
      <c r="AF13" s="781"/>
      <c r="AG13" s="782"/>
      <c r="AH13" s="399"/>
      <c r="AI13" s="206"/>
      <c r="AJ13" s="491"/>
      <c r="AK13" s="657"/>
      <c r="AL13" s="659">
        <f ca="1">IF(AK13&gt;0,DATEDIF(AK13,TODAY(),"Y")&amp;"年"&amp;DATEDIF(AK13,TODAY(),"YM")&amp;"ヶ月",0)</f>
        <v>0</v>
      </c>
      <c r="AM13" s="155"/>
      <c r="AN13" s="155"/>
      <c r="AO13" s="172"/>
      <c r="AP13" s="172"/>
      <c r="AQ13" s="172"/>
      <c r="AR13" s="172"/>
      <c r="AS13" s="172"/>
      <c r="AT13" s="172"/>
    </row>
    <row r="14" spans="1:46" ht="15.75" customHeight="1">
      <c r="B14" s="398">
        <f t="shared" si="0"/>
        <v>3</v>
      </c>
      <c r="C14" s="389">
        <f t="shared" si="1"/>
        <v>31</v>
      </c>
      <c r="D14" s="388" t="str">
        <f t="shared" si="2"/>
        <v>木</v>
      </c>
      <c r="E14" s="422">
        <f t="shared" si="3"/>
        <v>0</v>
      </c>
      <c r="F14" s="196"/>
      <c r="G14" s="418">
        <f t="shared" si="4"/>
        <v>0</v>
      </c>
      <c r="H14" s="112">
        <f t="shared" si="5"/>
        <v>0</v>
      </c>
      <c r="I14" s="419">
        <f t="shared" si="6"/>
        <v>0</v>
      </c>
      <c r="J14" s="420" t="str">
        <f t="shared" si="8"/>
        <v>Q</v>
      </c>
      <c r="K14" s="421" t="b">
        <f t="shared" si="7"/>
        <v>1</v>
      </c>
      <c r="L14" s="310"/>
      <c r="M14" s="20" t="b">
        <v>0</v>
      </c>
      <c r="N14" s="20">
        <v>11</v>
      </c>
      <c r="O14" s="20">
        <v>16</v>
      </c>
      <c r="P14" s="20">
        <v>21</v>
      </c>
      <c r="Q14" s="19">
        <v>26</v>
      </c>
      <c r="R14" s="242">
        <v>31</v>
      </c>
      <c r="S14" s="242">
        <v>6</v>
      </c>
      <c r="U14" s="400"/>
      <c r="V14" s="401"/>
      <c r="W14" s="454"/>
      <c r="X14" s="364"/>
      <c r="Y14" s="396"/>
      <c r="Z14" s="311"/>
      <c r="AA14" s="463"/>
      <c r="AB14" s="466"/>
      <c r="AC14" s="403"/>
      <c r="AD14" s="361"/>
      <c r="AE14" s="283"/>
      <c r="AF14" s="781"/>
      <c r="AG14" s="782"/>
      <c r="AH14" s="399"/>
      <c r="AI14" s="206"/>
      <c r="AJ14" s="491"/>
      <c r="AK14" s="334"/>
      <c r="AL14" s="192"/>
      <c r="AM14" s="192"/>
      <c r="AN14" s="192"/>
      <c r="AO14" s="248"/>
      <c r="AP14" s="248"/>
      <c r="AQ14" s="248"/>
      <c r="AR14" s="248"/>
      <c r="AS14" s="248"/>
      <c r="AT14" s="248"/>
    </row>
    <row r="15" spans="1:46" ht="15.75" customHeight="1">
      <c r="B15" s="398">
        <f t="shared" si="0"/>
        <v>4</v>
      </c>
      <c r="C15" s="389">
        <f t="shared" si="1"/>
        <v>1</v>
      </c>
      <c r="D15" s="388" t="str">
        <f t="shared" si="2"/>
        <v>金</v>
      </c>
      <c r="E15" s="422">
        <f t="shared" si="3"/>
        <v>0</v>
      </c>
      <c r="F15" s="196"/>
      <c r="G15" s="418">
        <f t="shared" si="4"/>
        <v>0</v>
      </c>
      <c r="H15" s="112">
        <f t="shared" si="5"/>
        <v>0</v>
      </c>
      <c r="I15" s="419">
        <f t="shared" si="6"/>
        <v>0</v>
      </c>
      <c r="J15" s="420" t="str">
        <f t="shared" si="8"/>
        <v>Q</v>
      </c>
      <c r="K15" s="421" t="b">
        <f t="shared" si="7"/>
        <v>1</v>
      </c>
      <c r="L15" s="310"/>
      <c r="M15" s="20" t="b">
        <v>0</v>
      </c>
      <c r="N15" s="20">
        <v>12</v>
      </c>
      <c r="O15" s="20">
        <v>17</v>
      </c>
      <c r="P15" s="20">
        <v>22</v>
      </c>
      <c r="Q15" s="19">
        <v>27</v>
      </c>
      <c r="R15" s="242">
        <v>1</v>
      </c>
      <c r="S15" s="242">
        <v>7</v>
      </c>
      <c r="U15" s="159" t="s">
        <v>90</v>
      </c>
      <c r="V15" s="46" t="s">
        <v>203</v>
      </c>
      <c r="W15" s="394"/>
      <c r="X15" s="46"/>
      <c r="Y15" s="147"/>
      <c r="Z15" s="147"/>
      <c r="AA15" s="147"/>
      <c r="AB15" s="147"/>
      <c r="AL15" s="46"/>
      <c r="AM15" s="46"/>
      <c r="AN15" s="46"/>
    </row>
    <row r="16" spans="1:46" ht="15.75" customHeight="1">
      <c r="B16" s="398">
        <f t="shared" si="0"/>
        <v>4</v>
      </c>
      <c r="C16" s="389">
        <f t="shared" si="1"/>
        <v>2</v>
      </c>
      <c r="D16" s="388" t="str">
        <f t="shared" si="2"/>
        <v>土</v>
      </c>
      <c r="E16" s="422" t="str">
        <f t="shared" si="3"/>
        <v>Q</v>
      </c>
      <c r="F16" s="196"/>
      <c r="G16" s="418" t="str">
        <f t="shared" si="4"/>
        <v>Q</v>
      </c>
      <c r="H16" s="112">
        <f t="shared" si="5"/>
        <v>0</v>
      </c>
      <c r="I16" s="419" t="str">
        <f t="shared" si="6"/>
        <v>Q</v>
      </c>
      <c r="J16" s="420">
        <f t="shared" si="8"/>
        <v>0</v>
      </c>
      <c r="K16" s="421" t="b">
        <f t="shared" si="7"/>
        <v>0</v>
      </c>
      <c r="L16" s="310"/>
      <c r="M16" s="20" t="b">
        <v>0</v>
      </c>
      <c r="N16" s="20">
        <v>13</v>
      </c>
      <c r="O16" s="20">
        <v>18</v>
      </c>
      <c r="P16" s="20">
        <v>23</v>
      </c>
      <c r="Q16" s="19">
        <v>28</v>
      </c>
      <c r="R16" s="242">
        <v>2</v>
      </c>
      <c r="S16" s="242">
        <v>8</v>
      </c>
      <c r="U16" s="150"/>
      <c r="Y16" s="147"/>
      <c r="Z16" s="147"/>
      <c r="AA16" s="147"/>
      <c r="AB16" s="147"/>
      <c r="AL16" s="46"/>
      <c r="AM16" s="46"/>
      <c r="AN16" s="46"/>
    </row>
    <row r="17" spans="2:44" ht="15.75" customHeight="1">
      <c r="B17" s="398">
        <f t="shared" si="0"/>
        <v>4</v>
      </c>
      <c r="C17" s="389">
        <f t="shared" si="1"/>
        <v>3</v>
      </c>
      <c r="D17" s="388" t="str">
        <f t="shared" si="2"/>
        <v>日</v>
      </c>
      <c r="E17" s="422" t="str">
        <f t="shared" si="3"/>
        <v>Q</v>
      </c>
      <c r="F17" s="196"/>
      <c r="G17" s="418" t="str">
        <f t="shared" si="4"/>
        <v>Q</v>
      </c>
      <c r="H17" s="112">
        <f t="shared" si="5"/>
        <v>0</v>
      </c>
      <c r="I17" s="419" t="str">
        <f t="shared" si="6"/>
        <v>Q</v>
      </c>
      <c r="J17" s="420">
        <f t="shared" si="8"/>
        <v>0</v>
      </c>
      <c r="K17" s="421" t="b">
        <f t="shared" si="7"/>
        <v>0</v>
      </c>
      <c r="L17" s="310"/>
      <c r="M17" s="20" t="b">
        <v>0</v>
      </c>
      <c r="N17" s="20">
        <v>14</v>
      </c>
      <c r="O17" s="20">
        <v>19</v>
      </c>
      <c r="P17" s="20">
        <v>24</v>
      </c>
      <c r="Q17" s="19">
        <v>29</v>
      </c>
      <c r="R17" s="242">
        <v>3</v>
      </c>
      <c r="S17" s="242">
        <v>9</v>
      </c>
      <c r="U17" s="150"/>
      <c r="V17" s="235"/>
      <c r="Y17" s="147"/>
      <c r="Z17" s="147"/>
      <c r="AA17" s="147"/>
      <c r="AB17" s="147"/>
      <c r="AG17" s="342"/>
      <c r="AL17" s="46"/>
      <c r="AM17" s="46"/>
      <c r="AN17" s="46"/>
    </row>
    <row r="18" spans="2:44" ht="15.75" customHeight="1">
      <c r="B18" s="398">
        <f t="shared" si="0"/>
        <v>4</v>
      </c>
      <c r="C18" s="389">
        <f t="shared" si="1"/>
        <v>4</v>
      </c>
      <c r="D18" s="388" t="str">
        <f t="shared" si="2"/>
        <v>月</v>
      </c>
      <c r="E18" s="422">
        <f t="shared" si="3"/>
        <v>0</v>
      </c>
      <c r="F18" s="196"/>
      <c r="G18" s="418">
        <f t="shared" si="4"/>
        <v>0</v>
      </c>
      <c r="H18" s="112">
        <f t="shared" si="5"/>
        <v>0</v>
      </c>
      <c r="I18" s="419">
        <f t="shared" si="6"/>
        <v>0</v>
      </c>
      <c r="J18" s="420" t="str">
        <f t="shared" si="8"/>
        <v>Q</v>
      </c>
      <c r="K18" s="421" t="b">
        <f t="shared" si="7"/>
        <v>1</v>
      </c>
      <c r="L18" s="310"/>
      <c r="M18" s="20" t="b">
        <v>0</v>
      </c>
      <c r="N18" s="20">
        <v>15</v>
      </c>
      <c r="O18" s="20">
        <v>20</v>
      </c>
      <c r="P18" s="20">
        <v>25</v>
      </c>
      <c r="Q18" s="19">
        <v>30</v>
      </c>
      <c r="R18" s="242">
        <v>4</v>
      </c>
      <c r="S18" s="242">
        <v>10</v>
      </c>
      <c r="U18" s="150"/>
      <c r="V18" s="235"/>
      <c r="Y18" s="147"/>
      <c r="Z18" s="147"/>
      <c r="AA18" s="147"/>
      <c r="AB18" s="147"/>
      <c r="AL18" s="46"/>
      <c r="AM18" s="46"/>
      <c r="AN18" s="46"/>
    </row>
    <row r="19" spans="2:44" ht="15.75" customHeight="1" thickBot="1">
      <c r="B19" s="398">
        <f t="shared" si="0"/>
        <v>4</v>
      </c>
      <c r="C19" s="389">
        <f t="shared" si="1"/>
        <v>5</v>
      </c>
      <c r="D19" s="388" t="str">
        <f t="shared" si="2"/>
        <v>火</v>
      </c>
      <c r="E19" s="422">
        <f t="shared" si="3"/>
        <v>0</v>
      </c>
      <c r="F19" s="196"/>
      <c r="G19" s="418">
        <f t="shared" si="4"/>
        <v>0</v>
      </c>
      <c r="H19" s="112">
        <f t="shared" si="5"/>
        <v>0</v>
      </c>
      <c r="I19" s="419">
        <f t="shared" si="6"/>
        <v>0</v>
      </c>
      <c r="J19" s="420" t="str">
        <f t="shared" si="8"/>
        <v>Q</v>
      </c>
      <c r="K19" s="421" t="b">
        <f t="shared" si="7"/>
        <v>1</v>
      </c>
      <c r="L19" s="310"/>
      <c r="M19" s="20" t="b">
        <v>0</v>
      </c>
      <c r="N19" s="20">
        <v>16</v>
      </c>
      <c r="O19" s="20">
        <v>21</v>
      </c>
      <c r="P19" s="20">
        <v>26</v>
      </c>
      <c r="Q19" s="19">
        <v>31</v>
      </c>
      <c r="R19" s="242">
        <v>5</v>
      </c>
      <c r="S19" s="242">
        <v>11</v>
      </c>
      <c r="U19" s="150"/>
      <c r="V19" s="482"/>
      <c r="W19" s="395"/>
      <c r="X19" s="147"/>
      <c r="Y19" s="147"/>
      <c r="Z19" s="147"/>
      <c r="AA19" s="147"/>
      <c r="AB19" s="147"/>
      <c r="AC19" s="471"/>
      <c r="AL19" s="46"/>
      <c r="AM19" s="46"/>
      <c r="AN19" s="46"/>
    </row>
    <row r="20" spans="2:44" ht="15.75" customHeight="1" thickTop="1">
      <c r="B20" s="398">
        <f t="shared" si="0"/>
        <v>4</v>
      </c>
      <c r="C20" s="389">
        <f t="shared" si="1"/>
        <v>6</v>
      </c>
      <c r="D20" s="388" t="str">
        <f t="shared" si="2"/>
        <v>水</v>
      </c>
      <c r="E20" s="422">
        <f t="shared" si="3"/>
        <v>0</v>
      </c>
      <c r="F20" s="196"/>
      <c r="G20" s="418">
        <f t="shared" si="4"/>
        <v>0</v>
      </c>
      <c r="H20" s="112">
        <f t="shared" si="5"/>
        <v>0</v>
      </c>
      <c r="I20" s="419">
        <f t="shared" si="6"/>
        <v>0</v>
      </c>
      <c r="J20" s="420" t="str">
        <f t="shared" si="8"/>
        <v>Q</v>
      </c>
      <c r="K20" s="421" t="b">
        <f t="shared" si="7"/>
        <v>1</v>
      </c>
      <c r="L20" s="310"/>
      <c r="M20" s="20" t="b">
        <v>0</v>
      </c>
      <c r="N20" s="20">
        <v>17</v>
      </c>
      <c r="O20" s="20">
        <v>22</v>
      </c>
      <c r="P20" s="20">
        <v>27</v>
      </c>
      <c r="Q20" s="19">
        <v>1</v>
      </c>
      <c r="R20" s="242">
        <v>6</v>
      </c>
      <c r="S20" s="242">
        <v>12</v>
      </c>
      <c r="U20" s="791" t="s">
        <v>98</v>
      </c>
      <c r="V20" s="792"/>
      <c r="W20" s="476" t="s">
        <v>88</v>
      </c>
      <c r="X20" s="484" t="s">
        <v>202</v>
      </c>
      <c r="Y20" s="485" t="s">
        <v>146</v>
      </c>
      <c r="Z20" s="477"/>
      <c r="AA20" s="478"/>
      <c r="AB20" s="479" t="s">
        <v>199</v>
      </c>
      <c r="AC20" s="512" t="s">
        <v>200</v>
      </c>
      <c r="AD20" s="803" t="s">
        <v>121</v>
      </c>
      <c r="AE20" s="804"/>
      <c r="AF20" s="511" t="s">
        <v>102</v>
      </c>
      <c r="AG20" s="783" t="s">
        <v>312</v>
      </c>
      <c r="AH20" s="784"/>
      <c r="AI20" s="789" t="s">
        <v>313</v>
      </c>
      <c r="AJ20" s="790"/>
      <c r="AK20" s="818"/>
      <c r="AL20" s="653" t="s">
        <v>89</v>
      </c>
      <c r="AM20" s="789" t="s">
        <v>204</v>
      </c>
      <c r="AN20" s="790"/>
      <c r="AO20" s="172"/>
      <c r="AP20" s="172"/>
      <c r="AQ20" s="172"/>
      <c r="AR20" s="172"/>
    </row>
    <row r="21" spans="2:44" ht="15.75" customHeight="1">
      <c r="B21" s="398">
        <f t="shared" si="0"/>
        <v>4</v>
      </c>
      <c r="C21" s="389">
        <f t="shared" si="1"/>
        <v>7</v>
      </c>
      <c r="D21" s="388" t="str">
        <f t="shared" si="2"/>
        <v>木</v>
      </c>
      <c r="E21" s="422">
        <f t="shared" si="3"/>
        <v>0</v>
      </c>
      <c r="F21" s="196"/>
      <c r="G21" s="418">
        <f t="shared" si="4"/>
        <v>0</v>
      </c>
      <c r="H21" s="112">
        <f t="shared" si="5"/>
        <v>0</v>
      </c>
      <c r="I21" s="419">
        <f t="shared" si="6"/>
        <v>0</v>
      </c>
      <c r="J21" s="420" t="str">
        <f t="shared" si="8"/>
        <v>Q</v>
      </c>
      <c r="K21" s="421" t="b">
        <f t="shared" si="7"/>
        <v>1</v>
      </c>
      <c r="L21" s="310"/>
      <c r="M21" s="20" t="b">
        <v>0</v>
      </c>
      <c r="N21" s="20">
        <v>18</v>
      </c>
      <c r="O21" s="20">
        <v>23</v>
      </c>
      <c r="P21" s="20">
        <v>28</v>
      </c>
      <c r="Q21" s="19">
        <v>2</v>
      </c>
      <c r="R21" s="242">
        <v>7</v>
      </c>
      <c r="S21" s="242">
        <v>13</v>
      </c>
      <c r="U21" s="400" t="s">
        <v>91</v>
      </c>
      <c r="V21" s="401" t="s">
        <v>135</v>
      </c>
      <c r="W21" s="454"/>
      <c r="X21" s="314">
        <f ca="1">IF(W21=0,0,(DATEDIF(W21,NOW(),"Y")))</f>
        <v>0</v>
      </c>
      <c r="Y21" s="460"/>
      <c r="Z21" s="20" t="b">
        <v>0</v>
      </c>
      <c r="AA21" s="464">
        <f>IF(Z21=TRUE,1,0)</f>
        <v>0</v>
      </c>
      <c r="AB21" s="524" t="s">
        <v>266</v>
      </c>
      <c r="AC21" s="473"/>
      <c r="AD21" s="810"/>
      <c r="AE21" s="811"/>
      <c r="AF21" s="206"/>
      <c r="AG21" s="808"/>
      <c r="AH21" s="809"/>
      <c r="AI21" s="812">
        <f ca="1">IF(AG21&gt;0,DATEDIF(AG21,TODAY(),"Y")&amp;"年"&amp;DATEDIF(AG21,TODAY(),"YM")&amp;"ヶ月",0)</f>
        <v>0</v>
      </c>
      <c r="AJ21" s="813"/>
      <c r="AK21" s="814"/>
      <c r="AL21" s="172"/>
      <c r="AM21" s="155"/>
      <c r="AN21" s="172"/>
      <c r="AO21" s="172"/>
      <c r="AP21" s="172"/>
      <c r="AQ21" s="172"/>
      <c r="AR21" s="172"/>
    </row>
    <row r="22" spans="2:44" ht="15.75" customHeight="1">
      <c r="B22" s="398">
        <f t="shared" si="0"/>
        <v>4</v>
      </c>
      <c r="C22" s="389">
        <f t="shared" si="1"/>
        <v>8</v>
      </c>
      <c r="D22" s="388" t="str">
        <f t="shared" si="2"/>
        <v>金</v>
      </c>
      <c r="E22" s="422">
        <f t="shared" si="3"/>
        <v>0</v>
      </c>
      <c r="F22" s="196"/>
      <c r="G22" s="418">
        <f t="shared" si="4"/>
        <v>0</v>
      </c>
      <c r="H22" s="112">
        <f t="shared" si="5"/>
        <v>0</v>
      </c>
      <c r="I22" s="419">
        <f t="shared" si="6"/>
        <v>0</v>
      </c>
      <c r="J22" s="420" t="str">
        <f t="shared" si="8"/>
        <v>Q</v>
      </c>
      <c r="K22" s="421" t="b">
        <f t="shared" si="7"/>
        <v>1</v>
      </c>
      <c r="L22" s="310"/>
      <c r="M22" s="20" t="b">
        <v>0</v>
      </c>
      <c r="N22" s="20">
        <v>19</v>
      </c>
      <c r="O22" s="20">
        <v>24</v>
      </c>
      <c r="P22" s="20">
        <v>29</v>
      </c>
      <c r="Q22" s="19">
        <v>3</v>
      </c>
      <c r="R22" s="242">
        <v>8</v>
      </c>
      <c r="S22" s="242">
        <v>14</v>
      </c>
      <c r="U22" s="400" t="s">
        <v>92</v>
      </c>
      <c r="V22" s="401" t="s">
        <v>136</v>
      </c>
      <c r="W22" s="454"/>
      <c r="X22" s="314">
        <f ca="1">IF(W22=0,0,(DATEDIF(W22,NOW(),"Y")))</f>
        <v>0</v>
      </c>
      <c r="Y22" s="460"/>
      <c r="Z22" s="20" t="b">
        <v>0</v>
      </c>
      <c r="AA22" s="464">
        <f>IF(Z22=TRUE,1,0)</f>
        <v>0</v>
      </c>
      <c r="AB22" s="524" t="s">
        <v>266</v>
      </c>
      <c r="AC22" s="473"/>
      <c r="AD22" s="810"/>
      <c r="AE22" s="811"/>
      <c r="AF22" s="206"/>
      <c r="AG22" s="808"/>
      <c r="AH22" s="809"/>
      <c r="AI22" s="812">
        <f ca="1">IF(AG22&gt;0,DATEDIF(AG22,TODAY(),"Y")&amp;"年"&amp;DATEDIF(AG22,TODAY(),"YM")&amp;"ヶ月",0)</f>
        <v>0</v>
      </c>
      <c r="AJ22" s="813"/>
      <c r="AK22" s="814"/>
      <c r="AL22" s="172"/>
      <c r="AM22" s="155"/>
      <c r="AN22" s="172"/>
      <c r="AO22" s="172"/>
      <c r="AP22" s="172"/>
      <c r="AQ22" s="172"/>
      <c r="AR22" s="172"/>
    </row>
    <row r="23" spans="2:44" ht="15.75" customHeight="1">
      <c r="B23" s="398">
        <f t="shared" si="0"/>
        <v>4</v>
      </c>
      <c r="C23" s="389">
        <f t="shared" si="1"/>
        <v>9</v>
      </c>
      <c r="D23" s="388" t="str">
        <f t="shared" si="2"/>
        <v>土</v>
      </c>
      <c r="E23" s="422" t="str">
        <f t="shared" si="3"/>
        <v>Q</v>
      </c>
      <c r="F23" s="196"/>
      <c r="G23" s="418" t="str">
        <f t="shared" si="4"/>
        <v>Q</v>
      </c>
      <c r="H23" s="112">
        <f t="shared" si="5"/>
        <v>0</v>
      </c>
      <c r="I23" s="419" t="str">
        <f t="shared" si="6"/>
        <v>Q</v>
      </c>
      <c r="J23" s="420">
        <f t="shared" si="8"/>
        <v>0</v>
      </c>
      <c r="K23" s="421" t="b">
        <f t="shared" si="7"/>
        <v>0</v>
      </c>
      <c r="L23" s="310"/>
      <c r="M23" s="20" t="b">
        <v>0</v>
      </c>
      <c r="N23" s="20">
        <v>20</v>
      </c>
      <c r="O23" s="20">
        <v>25</v>
      </c>
      <c r="P23" s="20">
        <v>30</v>
      </c>
      <c r="Q23" s="19">
        <v>4</v>
      </c>
      <c r="R23" s="242">
        <v>9</v>
      </c>
      <c r="S23" s="242">
        <v>15</v>
      </c>
      <c r="U23" s="400"/>
      <c r="V23" s="401"/>
      <c r="W23" s="454"/>
      <c r="X23" s="364"/>
      <c r="Y23" s="396"/>
      <c r="Z23" s="311"/>
      <c r="AA23" s="463"/>
      <c r="AB23" s="465"/>
      <c r="AC23" s="474"/>
      <c r="AD23" s="810"/>
      <c r="AE23" s="811"/>
      <c r="AF23" s="206"/>
      <c r="AG23" s="806"/>
      <c r="AH23" s="806"/>
      <c r="AI23" s="805"/>
      <c r="AJ23" s="806"/>
      <c r="AK23" s="807"/>
      <c r="AL23" s="248"/>
      <c r="AM23" s="192"/>
      <c r="AN23" s="248"/>
      <c r="AO23" s="248"/>
      <c r="AP23" s="248"/>
      <c r="AQ23" s="248"/>
      <c r="AR23" s="248"/>
    </row>
    <row r="24" spans="2:44" ht="15.75" customHeight="1">
      <c r="B24" s="398">
        <f t="shared" si="0"/>
        <v>4</v>
      </c>
      <c r="C24" s="389">
        <f t="shared" si="1"/>
        <v>10</v>
      </c>
      <c r="D24" s="388" t="str">
        <f t="shared" si="2"/>
        <v>日</v>
      </c>
      <c r="E24" s="422" t="str">
        <f t="shared" si="3"/>
        <v>Q</v>
      </c>
      <c r="F24" s="196"/>
      <c r="G24" s="418" t="str">
        <f t="shared" si="4"/>
        <v>Q</v>
      </c>
      <c r="H24" s="112">
        <f t="shared" si="5"/>
        <v>0</v>
      </c>
      <c r="I24" s="419" t="str">
        <f t="shared" si="6"/>
        <v>Q</v>
      </c>
      <c r="J24" s="420">
        <f t="shared" si="8"/>
        <v>0</v>
      </c>
      <c r="K24" s="421" t="b">
        <f t="shared" si="7"/>
        <v>0</v>
      </c>
      <c r="L24" s="310"/>
      <c r="M24" s="20" t="b">
        <v>0</v>
      </c>
      <c r="N24" s="20">
        <v>21</v>
      </c>
      <c r="O24" s="20">
        <v>26</v>
      </c>
      <c r="P24" s="20">
        <v>31</v>
      </c>
      <c r="Q24" s="19">
        <v>5</v>
      </c>
      <c r="R24" s="242">
        <v>10</v>
      </c>
      <c r="S24" s="242">
        <v>16</v>
      </c>
    </row>
    <row r="25" spans="2:44" ht="15.75" customHeight="1">
      <c r="B25" s="398">
        <f t="shared" si="0"/>
        <v>4</v>
      </c>
      <c r="C25" s="389">
        <f t="shared" si="1"/>
        <v>11</v>
      </c>
      <c r="D25" s="388" t="str">
        <f t="shared" si="2"/>
        <v>月</v>
      </c>
      <c r="E25" s="422">
        <f t="shared" si="3"/>
        <v>0</v>
      </c>
      <c r="F25" s="196"/>
      <c r="G25" s="418">
        <f t="shared" si="4"/>
        <v>0</v>
      </c>
      <c r="H25" s="112">
        <f t="shared" si="5"/>
        <v>0</v>
      </c>
      <c r="I25" s="419">
        <f t="shared" si="6"/>
        <v>0</v>
      </c>
      <c r="J25" s="420" t="str">
        <f t="shared" si="8"/>
        <v>Q</v>
      </c>
      <c r="K25" s="421" t="b">
        <f t="shared" si="7"/>
        <v>1</v>
      </c>
      <c r="L25" s="310"/>
      <c r="M25" s="20" t="b">
        <v>0</v>
      </c>
      <c r="N25" s="20">
        <v>22</v>
      </c>
      <c r="O25" s="20">
        <v>27</v>
      </c>
      <c r="P25" s="20">
        <v>1</v>
      </c>
      <c r="Q25" s="19">
        <v>6</v>
      </c>
      <c r="R25" s="242">
        <v>11</v>
      </c>
      <c r="S25" s="242">
        <v>17</v>
      </c>
    </row>
    <row r="26" spans="2:44" ht="15.75" customHeight="1">
      <c r="B26" s="398">
        <f t="shared" si="0"/>
        <v>4</v>
      </c>
      <c r="C26" s="389">
        <f t="shared" si="1"/>
        <v>12</v>
      </c>
      <c r="D26" s="388" t="str">
        <f t="shared" si="2"/>
        <v>火</v>
      </c>
      <c r="E26" s="422">
        <f t="shared" si="3"/>
        <v>0</v>
      </c>
      <c r="F26" s="196"/>
      <c r="G26" s="418">
        <f t="shared" si="4"/>
        <v>0</v>
      </c>
      <c r="H26" s="112">
        <f t="shared" si="5"/>
        <v>0</v>
      </c>
      <c r="I26" s="419">
        <f t="shared" si="6"/>
        <v>0</v>
      </c>
      <c r="J26" s="420" t="str">
        <f t="shared" si="8"/>
        <v>Q</v>
      </c>
      <c r="K26" s="421" t="b">
        <f t="shared" si="7"/>
        <v>1</v>
      </c>
      <c r="L26" s="310"/>
      <c r="M26" s="20" t="b">
        <v>0</v>
      </c>
      <c r="N26" s="20">
        <v>23</v>
      </c>
      <c r="O26" s="20">
        <v>28</v>
      </c>
      <c r="P26" s="20">
        <v>2</v>
      </c>
      <c r="Q26" s="19">
        <v>7</v>
      </c>
      <c r="R26" s="242">
        <v>12</v>
      </c>
      <c r="S26" s="242">
        <v>18</v>
      </c>
    </row>
    <row r="27" spans="2:44" ht="15.75" customHeight="1">
      <c r="B27" s="398">
        <f t="shared" si="0"/>
        <v>4</v>
      </c>
      <c r="C27" s="389">
        <f t="shared" si="1"/>
        <v>13</v>
      </c>
      <c r="D27" s="388" t="str">
        <f t="shared" si="2"/>
        <v>水</v>
      </c>
      <c r="E27" s="422">
        <f t="shared" si="3"/>
        <v>0</v>
      </c>
      <c r="F27" s="196"/>
      <c r="G27" s="418">
        <f t="shared" si="4"/>
        <v>0</v>
      </c>
      <c r="H27" s="112">
        <f t="shared" si="5"/>
        <v>0</v>
      </c>
      <c r="I27" s="419">
        <f t="shared" si="6"/>
        <v>0</v>
      </c>
      <c r="J27" s="420" t="str">
        <f t="shared" si="8"/>
        <v>Q</v>
      </c>
      <c r="K27" s="421" t="b">
        <f t="shared" si="7"/>
        <v>1</v>
      </c>
      <c r="L27" s="310"/>
      <c r="M27" s="20" t="b">
        <v>0</v>
      </c>
      <c r="N27" s="20">
        <v>24</v>
      </c>
      <c r="O27" s="20">
        <v>29</v>
      </c>
      <c r="P27" s="20">
        <v>3</v>
      </c>
      <c r="Q27" s="19">
        <v>8</v>
      </c>
      <c r="R27" s="242">
        <v>13</v>
      </c>
      <c r="S27" s="242">
        <v>19</v>
      </c>
    </row>
    <row r="28" spans="2:44" ht="15.75" customHeight="1">
      <c r="B28" s="398">
        <f t="shared" si="0"/>
        <v>4</v>
      </c>
      <c r="C28" s="389">
        <f t="shared" si="1"/>
        <v>14</v>
      </c>
      <c r="D28" s="388" t="str">
        <f t="shared" si="2"/>
        <v>木</v>
      </c>
      <c r="E28" s="422">
        <f t="shared" si="3"/>
        <v>0</v>
      </c>
      <c r="F28" s="196"/>
      <c r="G28" s="418">
        <f t="shared" si="4"/>
        <v>0</v>
      </c>
      <c r="H28" s="112">
        <f t="shared" si="5"/>
        <v>0</v>
      </c>
      <c r="I28" s="419">
        <f t="shared" si="6"/>
        <v>0</v>
      </c>
      <c r="J28" s="420" t="str">
        <f t="shared" si="8"/>
        <v>Q</v>
      </c>
      <c r="K28" s="421" t="b">
        <f t="shared" si="7"/>
        <v>1</v>
      </c>
      <c r="L28" s="310"/>
      <c r="M28" s="20" t="b">
        <v>0</v>
      </c>
      <c r="N28" s="20">
        <v>25</v>
      </c>
      <c r="O28" s="20">
        <v>30</v>
      </c>
      <c r="P28" s="20">
        <v>4</v>
      </c>
      <c r="Q28" s="19">
        <v>9</v>
      </c>
      <c r="R28" s="242">
        <v>14</v>
      </c>
      <c r="S28" s="242">
        <v>20</v>
      </c>
    </row>
    <row r="29" spans="2:44" ht="15.75" customHeight="1">
      <c r="B29" s="398">
        <f t="shared" si="0"/>
        <v>4</v>
      </c>
      <c r="C29" s="389">
        <f t="shared" si="1"/>
        <v>15</v>
      </c>
      <c r="D29" s="388" t="str">
        <f t="shared" si="2"/>
        <v>金</v>
      </c>
      <c r="E29" s="422">
        <f t="shared" si="3"/>
        <v>0</v>
      </c>
      <c r="F29" s="196"/>
      <c r="G29" s="418">
        <f t="shared" si="4"/>
        <v>0</v>
      </c>
      <c r="H29" s="112">
        <f t="shared" si="5"/>
        <v>0</v>
      </c>
      <c r="I29" s="419">
        <f t="shared" si="6"/>
        <v>0</v>
      </c>
      <c r="J29" s="420" t="str">
        <f t="shared" si="8"/>
        <v>Q</v>
      </c>
      <c r="K29" s="421" t="b">
        <f t="shared" si="7"/>
        <v>1</v>
      </c>
      <c r="L29" s="310"/>
      <c r="M29" s="20" t="b">
        <v>0</v>
      </c>
      <c r="N29" s="20">
        <v>26</v>
      </c>
      <c r="O29" s="20">
        <v>31</v>
      </c>
      <c r="P29" s="20">
        <v>5</v>
      </c>
      <c r="Q29" s="19">
        <v>10</v>
      </c>
      <c r="R29" s="242">
        <v>15</v>
      </c>
      <c r="S29" s="242">
        <v>21</v>
      </c>
    </row>
    <row r="30" spans="2:44" ht="15.75" customHeight="1">
      <c r="B30" s="398">
        <f t="shared" si="0"/>
        <v>4</v>
      </c>
      <c r="C30" s="389">
        <f t="shared" si="1"/>
        <v>16</v>
      </c>
      <c r="D30" s="388" t="str">
        <f t="shared" si="2"/>
        <v>土</v>
      </c>
      <c r="E30" s="422" t="str">
        <f t="shared" si="3"/>
        <v>Q</v>
      </c>
      <c r="F30" s="196"/>
      <c r="G30" s="418" t="str">
        <f t="shared" si="4"/>
        <v>Q</v>
      </c>
      <c r="H30" s="112">
        <f t="shared" si="5"/>
        <v>0</v>
      </c>
      <c r="I30" s="419" t="str">
        <f t="shared" si="6"/>
        <v>Q</v>
      </c>
      <c r="J30" s="420">
        <f t="shared" si="8"/>
        <v>0</v>
      </c>
      <c r="K30" s="421" t="b">
        <f t="shared" si="7"/>
        <v>0</v>
      </c>
      <c r="L30" s="310"/>
      <c r="M30" s="20" t="b">
        <v>0</v>
      </c>
      <c r="N30" s="20">
        <v>27</v>
      </c>
      <c r="O30" s="20">
        <v>1</v>
      </c>
      <c r="P30" s="20">
        <v>6</v>
      </c>
      <c r="Q30" s="19">
        <v>11</v>
      </c>
      <c r="R30" s="242">
        <v>16</v>
      </c>
      <c r="S30" s="242">
        <v>22</v>
      </c>
    </row>
    <row r="31" spans="2:44" ht="15.75" customHeight="1">
      <c r="B31" s="398">
        <f t="shared" si="0"/>
        <v>4</v>
      </c>
      <c r="C31" s="389">
        <f t="shared" si="1"/>
        <v>17</v>
      </c>
      <c r="D31" s="388" t="str">
        <f t="shared" si="2"/>
        <v>日</v>
      </c>
      <c r="E31" s="422" t="str">
        <f t="shared" si="3"/>
        <v>Q</v>
      </c>
      <c r="F31" s="196"/>
      <c r="G31" s="418" t="str">
        <f t="shared" si="4"/>
        <v>Q</v>
      </c>
      <c r="H31" s="112">
        <f t="shared" si="5"/>
        <v>0</v>
      </c>
      <c r="I31" s="419" t="str">
        <f t="shared" si="6"/>
        <v>Q</v>
      </c>
      <c r="J31" s="420">
        <f t="shared" si="8"/>
        <v>0</v>
      </c>
      <c r="K31" s="421" t="b">
        <f t="shared" si="7"/>
        <v>0</v>
      </c>
      <c r="L31" s="310"/>
      <c r="M31" s="20" t="b">
        <v>0</v>
      </c>
      <c r="N31" s="20">
        <v>28</v>
      </c>
      <c r="O31" s="20">
        <v>2</v>
      </c>
      <c r="P31" s="20">
        <v>7</v>
      </c>
      <c r="Q31" s="19">
        <v>12</v>
      </c>
      <c r="R31" s="242">
        <v>17</v>
      </c>
      <c r="S31" s="242">
        <v>23</v>
      </c>
    </row>
    <row r="32" spans="2:44" ht="15.75" customHeight="1">
      <c r="B32" s="398">
        <f t="shared" si="0"/>
        <v>4</v>
      </c>
      <c r="C32" s="389">
        <f t="shared" si="1"/>
        <v>18</v>
      </c>
      <c r="D32" s="388" t="str">
        <f t="shared" si="2"/>
        <v>月</v>
      </c>
      <c r="E32" s="422">
        <f t="shared" si="3"/>
        <v>0</v>
      </c>
      <c r="F32" s="196"/>
      <c r="G32" s="418">
        <f t="shared" si="4"/>
        <v>0</v>
      </c>
      <c r="H32" s="112">
        <f t="shared" si="5"/>
        <v>0</v>
      </c>
      <c r="I32" s="419">
        <f t="shared" si="6"/>
        <v>0</v>
      </c>
      <c r="J32" s="420" t="str">
        <f t="shared" si="8"/>
        <v>Q</v>
      </c>
      <c r="K32" s="421" t="b">
        <f t="shared" si="7"/>
        <v>1</v>
      </c>
      <c r="L32" s="310"/>
      <c r="M32" s="20" t="b">
        <v>0</v>
      </c>
      <c r="N32" s="20">
        <v>29</v>
      </c>
      <c r="O32" s="20">
        <v>3</v>
      </c>
      <c r="P32" s="20">
        <v>8</v>
      </c>
      <c r="Q32" s="19">
        <v>13</v>
      </c>
      <c r="R32" s="242">
        <v>18</v>
      </c>
      <c r="S32" s="242">
        <v>24</v>
      </c>
    </row>
    <row r="33" spans="2:42" ht="15.75" customHeight="1">
      <c r="B33" s="398">
        <f t="shared" si="0"/>
        <v>4</v>
      </c>
      <c r="C33" s="389">
        <f t="shared" si="1"/>
        <v>19</v>
      </c>
      <c r="D33" s="388" t="str">
        <f t="shared" si="2"/>
        <v>火</v>
      </c>
      <c r="E33" s="422">
        <f t="shared" si="3"/>
        <v>0</v>
      </c>
      <c r="F33" s="196"/>
      <c r="G33" s="418">
        <f t="shared" si="4"/>
        <v>0</v>
      </c>
      <c r="H33" s="112">
        <f t="shared" si="5"/>
        <v>0</v>
      </c>
      <c r="I33" s="419">
        <f t="shared" si="6"/>
        <v>0</v>
      </c>
      <c r="J33" s="420" t="str">
        <f t="shared" si="8"/>
        <v>Q</v>
      </c>
      <c r="K33" s="421" t="b">
        <f t="shared" si="7"/>
        <v>1</v>
      </c>
      <c r="L33" s="310"/>
      <c r="M33" s="20" t="b">
        <v>0</v>
      </c>
      <c r="N33" s="20">
        <v>30</v>
      </c>
      <c r="O33" s="20">
        <v>4</v>
      </c>
      <c r="P33" s="20">
        <v>9</v>
      </c>
      <c r="Q33" s="19">
        <v>14</v>
      </c>
      <c r="R33" s="242">
        <v>19</v>
      </c>
      <c r="S33" s="242">
        <v>25</v>
      </c>
    </row>
    <row r="34" spans="2:42" ht="15.75" customHeight="1">
      <c r="B34" s="398">
        <f t="shared" si="0"/>
        <v>4</v>
      </c>
      <c r="C34" s="389">
        <f t="shared" si="1"/>
        <v>20</v>
      </c>
      <c r="D34" s="388" t="str">
        <f t="shared" si="2"/>
        <v>水</v>
      </c>
      <c r="E34" s="422">
        <f t="shared" si="3"/>
        <v>0</v>
      </c>
      <c r="F34" s="196"/>
      <c r="G34" s="418">
        <f t="shared" si="4"/>
        <v>0</v>
      </c>
      <c r="H34" s="112">
        <f t="shared" si="5"/>
        <v>0</v>
      </c>
      <c r="I34" s="419">
        <f t="shared" si="6"/>
        <v>0</v>
      </c>
      <c r="J34" s="420" t="str">
        <f t="shared" si="8"/>
        <v>Q</v>
      </c>
      <c r="K34" s="421" t="b">
        <f t="shared" si="7"/>
        <v>1</v>
      </c>
      <c r="L34" s="310"/>
      <c r="M34" s="20" t="b">
        <v>0</v>
      </c>
      <c r="N34" s="20">
        <v>31</v>
      </c>
      <c r="O34" s="20">
        <v>5</v>
      </c>
      <c r="P34" s="20">
        <v>10</v>
      </c>
      <c r="Q34" s="19">
        <v>15</v>
      </c>
      <c r="R34" s="242">
        <v>20</v>
      </c>
      <c r="S34" s="242">
        <v>26</v>
      </c>
    </row>
    <row r="35" spans="2:42" ht="15.75" customHeight="1">
      <c r="B35" s="398">
        <f t="shared" si="0"/>
        <v>4</v>
      </c>
      <c r="C35" s="389">
        <f t="shared" si="1"/>
        <v>21</v>
      </c>
      <c r="D35" s="388" t="str">
        <f t="shared" si="2"/>
        <v>木</v>
      </c>
      <c r="E35" s="422">
        <f t="shared" si="3"/>
        <v>0</v>
      </c>
      <c r="F35" s="196"/>
      <c r="G35" s="418">
        <f t="shared" si="4"/>
        <v>0</v>
      </c>
      <c r="H35" s="112">
        <f t="shared" si="5"/>
        <v>0</v>
      </c>
      <c r="I35" s="419">
        <f t="shared" si="6"/>
        <v>0</v>
      </c>
      <c r="J35" s="420" t="str">
        <f t="shared" si="8"/>
        <v>Q</v>
      </c>
      <c r="K35" s="421" t="b">
        <f t="shared" si="7"/>
        <v>1</v>
      </c>
      <c r="L35" s="310"/>
      <c r="M35" s="20" t="b">
        <v>0</v>
      </c>
      <c r="N35" s="20">
        <v>1</v>
      </c>
      <c r="O35" s="20">
        <v>6</v>
      </c>
      <c r="P35" s="20">
        <v>11</v>
      </c>
      <c r="Q35" s="19">
        <v>16</v>
      </c>
      <c r="R35" s="242">
        <v>21</v>
      </c>
      <c r="S35" s="242">
        <v>27</v>
      </c>
    </row>
    <row r="36" spans="2:42" ht="15.75" customHeight="1">
      <c r="B36" s="398">
        <f t="shared" si="0"/>
        <v>4</v>
      </c>
      <c r="C36" s="389">
        <f t="shared" si="1"/>
        <v>22</v>
      </c>
      <c r="D36" s="388" t="str">
        <f t="shared" si="2"/>
        <v>金</v>
      </c>
      <c r="E36" s="422">
        <f t="shared" si="3"/>
        <v>0</v>
      </c>
      <c r="F36" s="196"/>
      <c r="G36" s="418">
        <f t="shared" si="4"/>
        <v>0</v>
      </c>
      <c r="H36" s="112">
        <f t="shared" si="5"/>
        <v>0</v>
      </c>
      <c r="I36" s="419">
        <f t="shared" si="6"/>
        <v>0</v>
      </c>
      <c r="J36" s="420" t="str">
        <f t="shared" si="8"/>
        <v>Q</v>
      </c>
      <c r="K36" s="421" t="b">
        <f t="shared" si="7"/>
        <v>1</v>
      </c>
      <c r="L36" s="310"/>
      <c r="M36" s="20" t="b">
        <v>0</v>
      </c>
      <c r="N36" s="20">
        <v>2</v>
      </c>
      <c r="O36" s="20">
        <v>7</v>
      </c>
      <c r="P36" s="20">
        <v>12</v>
      </c>
      <c r="Q36" s="19">
        <v>17</v>
      </c>
      <c r="R36" s="242">
        <v>22</v>
      </c>
      <c r="S36" s="242">
        <v>28</v>
      </c>
    </row>
    <row r="37" spans="2:42" ht="15.75" customHeight="1">
      <c r="B37" s="398">
        <f t="shared" si="0"/>
        <v>4</v>
      </c>
      <c r="C37" s="389">
        <f t="shared" si="1"/>
        <v>23</v>
      </c>
      <c r="D37" s="388" t="str">
        <f t="shared" si="2"/>
        <v>土</v>
      </c>
      <c r="E37" s="422" t="str">
        <f t="shared" si="3"/>
        <v>Q</v>
      </c>
      <c r="F37" s="196"/>
      <c r="G37" s="418" t="str">
        <f t="shared" si="4"/>
        <v>Q</v>
      </c>
      <c r="H37" s="112">
        <f t="shared" si="5"/>
        <v>0</v>
      </c>
      <c r="I37" s="419" t="str">
        <f t="shared" si="6"/>
        <v>Q</v>
      </c>
      <c r="J37" s="420">
        <f t="shared" si="8"/>
        <v>0</v>
      </c>
      <c r="K37" s="421" t="b">
        <f t="shared" si="7"/>
        <v>0</v>
      </c>
      <c r="L37" s="310"/>
      <c r="M37" s="20" t="b">
        <v>0</v>
      </c>
      <c r="N37" s="20">
        <v>3</v>
      </c>
      <c r="O37" s="20">
        <v>8</v>
      </c>
      <c r="P37" s="20">
        <v>13</v>
      </c>
      <c r="Q37" s="19">
        <v>18</v>
      </c>
      <c r="R37" s="242">
        <v>23</v>
      </c>
      <c r="S37" s="242">
        <v>29</v>
      </c>
    </row>
    <row r="38" spans="2:42" ht="15.75" customHeight="1">
      <c r="B38" s="398">
        <f t="shared" si="0"/>
        <v>4</v>
      </c>
      <c r="C38" s="389">
        <f t="shared" si="1"/>
        <v>24</v>
      </c>
      <c r="D38" s="388" t="str">
        <f t="shared" si="2"/>
        <v>日</v>
      </c>
      <c r="E38" s="422" t="str">
        <f t="shared" si="3"/>
        <v>Q</v>
      </c>
      <c r="F38" s="196"/>
      <c r="G38" s="418" t="str">
        <f t="shared" si="4"/>
        <v>Q</v>
      </c>
      <c r="H38" s="112">
        <f t="shared" si="5"/>
        <v>0</v>
      </c>
      <c r="I38" s="419" t="str">
        <f t="shared" si="6"/>
        <v>Q</v>
      </c>
      <c r="J38" s="420">
        <f t="shared" si="8"/>
        <v>0</v>
      </c>
      <c r="K38" s="421" t="b">
        <f t="shared" si="7"/>
        <v>0</v>
      </c>
      <c r="L38" s="310"/>
      <c r="M38" s="20" t="b">
        <v>0</v>
      </c>
      <c r="N38" s="20">
        <v>4</v>
      </c>
      <c r="O38" s="20">
        <v>9</v>
      </c>
      <c r="P38" s="20">
        <v>14</v>
      </c>
      <c r="Q38" s="19">
        <v>19</v>
      </c>
      <c r="R38" s="242">
        <v>24</v>
      </c>
      <c r="S38" s="242">
        <v>30</v>
      </c>
      <c r="AO38" s="46"/>
      <c r="AP38" s="46"/>
    </row>
    <row r="39" spans="2:42" ht="15.75" customHeight="1">
      <c r="B39" s="398">
        <f t="shared" si="0"/>
        <v>4</v>
      </c>
      <c r="C39" s="389">
        <f t="shared" si="1"/>
        <v>25</v>
      </c>
      <c r="D39" s="388" t="str">
        <f t="shared" si="2"/>
        <v>月</v>
      </c>
      <c r="E39" s="422">
        <f t="shared" si="3"/>
        <v>0</v>
      </c>
      <c r="F39" s="196"/>
      <c r="G39" s="418">
        <f t="shared" si="4"/>
        <v>0</v>
      </c>
      <c r="H39" s="112">
        <f t="shared" si="5"/>
        <v>0</v>
      </c>
      <c r="I39" s="419">
        <f t="shared" si="6"/>
        <v>0</v>
      </c>
      <c r="J39" s="420" t="str">
        <f t="shared" si="8"/>
        <v>Q</v>
      </c>
      <c r="K39" s="421" t="b">
        <f t="shared" si="7"/>
        <v>1</v>
      </c>
      <c r="L39" s="310"/>
      <c r="M39" s="20" t="b">
        <v>0</v>
      </c>
      <c r="N39" s="20">
        <v>5</v>
      </c>
      <c r="O39" s="20">
        <v>10</v>
      </c>
      <c r="P39" s="20">
        <v>15</v>
      </c>
      <c r="Q39" s="386">
        <v>20</v>
      </c>
      <c r="R39" s="387">
        <v>25</v>
      </c>
      <c r="S39" s="387">
        <v>31</v>
      </c>
      <c r="AO39" s="46"/>
      <c r="AP39" s="46"/>
    </row>
    <row r="40" spans="2:42" ht="15" customHeight="1">
      <c r="B40" s="307"/>
      <c r="C40" s="390"/>
      <c r="D40" s="308"/>
      <c r="E40" s="417"/>
      <c r="N40" s="235"/>
      <c r="O40" s="309"/>
      <c r="Q40" s="235"/>
      <c r="R40" s="309"/>
      <c r="AO40" s="46"/>
      <c r="AP40" s="46"/>
    </row>
    <row r="41" spans="2:42" ht="14.25" hidden="1">
      <c r="B41" s="307"/>
      <c r="C41" s="391">
        <v>20</v>
      </c>
      <c r="D41" s="313">
        <v>25</v>
      </c>
      <c r="E41" s="417"/>
      <c r="N41" s="235"/>
      <c r="O41" s="309"/>
      <c r="Q41" s="235"/>
      <c r="R41" s="309"/>
      <c r="AO41" s="46"/>
      <c r="AP41" s="46"/>
    </row>
    <row r="42" spans="2:42" hidden="1">
      <c r="B42" s="146"/>
      <c r="C42" s="146"/>
      <c r="AO42" s="46"/>
      <c r="AP42" s="46"/>
    </row>
    <row r="43" spans="2:42" ht="13.5" hidden="1" customHeight="1">
      <c r="B43" s="146"/>
      <c r="C43" s="146"/>
    </row>
    <row r="44" spans="2:42" ht="13.5" hidden="1" customHeight="1">
      <c r="B44" s="146"/>
      <c r="C44" s="146"/>
    </row>
    <row r="45" spans="2:42" ht="13.5" hidden="1" customHeight="1">
      <c r="B45" s="146" t="s">
        <v>189</v>
      </c>
      <c r="C45" s="146"/>
    </row>
    <row r="46" spans="2:42" ht="13.5" hidden="1" customHeight="1">
      <c r="B46" s="146" t="s">
        <v>190</v>
      </c>
      <c r="C46" s="146"/>
    </row>
    <row r="47" spans="2:42" ht="13.5" hidden="1" customHeight="1">
      <c r="B47" s="146" t="s">
        <v>191</v>
      </c>
      <c r="C47" s="146"/>
    </row>
    <row r="48" spans="2:42" ht="13.5" hidden="1" customHeight="1">
      <c r="B48" s="146" t="s">
        <v>192</v>
      </c>
      <c r="C48" s="146"/>
    </row>
    <row r="49" spans="2:3" ht="13.5" hidden="1" customHeight="1">
      <c r="B49" s="146" t="s">
        <v>193</v>
      </c>
      <c r="C49" s="146"/>
    </row>
    <row r="50" spans="2:3" ht="13.5" hidden="1" customHeight="1">
      <c r="B50" s="146" t="s">
        <v>194</v>
      </c>
      <c r="C50" s="146"/>
    </row>
    <row r="51" spans="2:3" ht="13.5" hidden="1" customHeight="1">
      <c r="B51" s="146" t="s">
        <v>15</v>
      </c>
      <c r="C51" s="146"/>
    </row>
    <row r="52" spans="2:3" ht="13.5" hidden="1" customHeight="1">
      <c r="B52" s="146"/>
      <c r="C52" s="146"/>
    </row>
    <row r="53" spans="2:3" ht="11.25" hidden="1" customHeight="1">
      <c r="B53" s="146"/>
      <c r="C53" s="146"/>
    </row>
    <row r="54" spans="2:3" ht="13.5" hidden="1" customHeight="1">
      <c r="B54" s="146"/>
      <c r="C54" s="146"/>
    </row>
    <row r="55" spans="2:3" ht="13.5" hidden="1" customHeight="1">
      <c r="B55" s="146"/>
      <c r="C55" s="146"/>
    </row>
    <row r="56" spans="2:3" ht="13.5" hidden="1" customHeight="1">
      <c r="B56" s="146"/>
      <c r="C56" s="146"/>
    </row>
    <row r="57" spans="2:3" ht="13.5" hidden="1" customHeight="1">
      <c r="B57" s="67">
        <v>1</v>
      </c>
      <c r="C57" s="393">
        <v>2004</v>
      </c>
    </row>
    <row r="58" spans="2:3" ht="13.5" hidden="1" customHeight="1">
      <c r="B58" s="67">
        <v>2</v>
      </c>
      <c r="C58" s="393">
        <v>2005</v>
      </c>
    </row>
    <row r="59" spans="2:3" ht="13.5" hidden="1" customHeight="1">
      <c r="B59" s="67">
        <v>3</v>
      </c>
      <c r="C59" s="393">
        <v>2006</v>
      </c>
    </row>
    <row r="60" spans="2:3" ht="13.5" hidden="1" customHeight="1">
      <c r="B60" s="67">
        <v>4</v>
      </c>
      <c r="C60" s="393">
        <v>2007</v>
      </c>
    </row>
    <row r="61" spans="2:3" ht="13.5" hidden="1" customHeight="1">
      <c r="B61" s="67">
        <v>5</v>
      </c>
      <c r="C61" s="393">
        <v>2008</v>
      </c>
    </row>
    <row r="62" spans="2:3" ht="13.5" hidden="1" customHeight="1">
      <c r="B62" s="67">
        <v>6</v>
      </c>
      <c r="C62" s="393">
        <v>2009</v>
      </c>
    </row>
    <row r="63" spans="2:3" ht="13.5" hidden="1" customHeight="1">
      <c r="B63" s="67">
        <v>7</v>
      </c>
      <c r="C63" s="393">
        <v>2010</v>
      </c>
    </row>
    <row r="64" spans="2:3" ht="13.5" hidden="1" customHeight="1">
      <c r="B64" s="67">
        <v>8</v>
      </c>
      <c r="C64" s="393">
        <v>2011</v>
      </c>
    </row>
    <row r="65" spans="2:3" ht="13.5" hidden="1" customHeight="1">
      <c r="B65" s="67">
        <v>9</v>
      </c>
      <c r="C65" s="393">
        <v>2012</v>
      </c>
    </row>
    <row r="66" spans="2:3" ht="13.5" hidden="1" customHeight="1">
      <c r="B66" s="67">
        <v>10</v>
      </c>
      <c r="C66" s="393">
        <v>2013</v>
      </c>
    </row>
    <row r="67" spans="2:3" ht="13.5" hidden="1" customHeight="1">
      <c r="B67" s="67">
        <v>11</v>
      </c>
      <c r="C67" s="393">
        <v>2014</v>
      </c>
    </row>
    <row r="68" spans="2:3" ht="13.5" hidden="1" customHeight="1">
      <c r="B68" s="67">
        <v>12</v>
      </c>
      <c r="C68" s="393">
        <v>2015</v>
      </c>
    </row>
    <row r="69" spans="2:3" ht="13.5" hidden="1" customHeight="1">
      <c r="B69" s="67"/>
      <c r="C69" s="393">
        <v>2016</v>
      </c>
    </row>
    <row r="70" spans="2:3" hidden="1">
      <c r="B70" s="67"/>
      <c r="C70" s="393">
        <v>2017</v>
      </c>
    </row>
    <row r="71" spans="2:3" hidden="1">
      <c r="B71" s="67"/>
      <c r="C71" s="393">
        <v>2018</v>
      </c>
    </row>
    <row r="72" spans="2:3" hidden="1">
      <c r="B72" s="67"/>
      <c r="C72" s="393">
        <v>2019</v>
      </c>
    </row>
    <row r="73" spans="2:3" hidden="1">
      <c r="B73" s="67"/>
      <c r="C73" s="393">
        <v>2020</v>
      </c>
    </row>
    <row r="74" spans="2:3" hidden="1">
      <c r="B74" s="67"/>
      <c r="C74" s="393">
        <v>2021</v>
      </c>
    </row>
    <row r="75" spans="2:3" hidden="1">
      <c r="B75" s="67"/>
      <c r="C75" s="393">
        <v>2022</v>
      </c>
    </row>
    <row r="76" spans="2:3" hidden="1">
      <c r="B76" s="67"/>
      <c r="C76" s="393">
        <v>2023</v>
      </c>
    </row>
    <row r="77" spans="2:3" hidden="1">
      <c r="B77" s="67"/>
      <c r="C77" s="393">
        <v>2024</v>
      </c>
    </row>
    <row r="78" spans="2:3" hidden="1">
      <c r="B78" s="67"/>
      <c r="C78" s="393">
        <v>2025</v>
      </c>
    </row>
    <row r="79" spans="2:3" hidden="1">
      <c r="B79" s="67"/>
      <c r="C79" s="393">
        <v>2026</v>
      </c>
    </row>
    <row r="80" spans="2:3" hidden="1">
      <c r="B80" s="67"/>
      <c r="C80" s="393">
        <v>2027</v>
      </c>
    </row>
    <row r="81" spans="2:12" hidden="1">
      <c r="B81" s="67"/>
      <c r="C81" s="393">
        <v>2028</v>
      </c>
    </row>
    <row r="82" spans="2:12" hidden="1">
      <c r="B82" s="67"/>
      <c r="C82" s="393">
        <v>2029</v>
      </c>
    </row>
    <row r="83" spans="2:12" hidden="1">
      <c r="B83" s="67"/>
      <c r="C83" s="393">
        <v>2030</v>
      </c>
    </row>
    <row r="84" spans="2:12" hidden="1">
      <c r="B84" s="67"/>
      <c r="C84" s="393">
        <v>2031</v>
      </c>
    </row>
    <row r="85" spans="2:12" hidden="1">
      <c r="B85" s="67"/>
      <c r="C85" s="393">
        <v>2032</v>
      </c>
    </row>
    <row r="86" spans="2:12" hidden="1">
      <c r="B86" s="67"/>
      <c r="C86" s="393">
        <v>2033</v>
      </c>
    </row>
    <row r="87" spans="2:12" hidden="1">
      <c r="B87" s="67"/>
      <c r="C87" s="393">
        <v>2034</v>
      </c>
    </row>
    <row r="88" spans="2:12" hidden="1">
      <c r="B88" s="67"/>
      <c r="C88" s="393">
        <v>2035</v>
      </c>
    </row>
    <row r="89" spans="2:12" hidden="1">
      <c r="B89" s="67"/>
      <c r="C89" s="393">
        <v>2036</v>
      </c>
      <c r="L89" s="412">
        <v>1</v>
      </c>
    </row>
    <row r="90" spans="2:12" hidden="1">
      <c r="B90" s="67"/>
      <c r="C90" s="393">
        <v>2037</v>
      </c>
      <c r="L90" s="412">
        <v>2</v>
      </c>
    </row>
    <row r="91" spans="2:12" hidden="1">
      <c r="B91" s="67"/>
      <c r="C91" s="393">
        <v>2038</v>
      </c>
      <c r="L91" s="412">
        <v>3</v>
      </c>
    </row>
    <row r="92" spans="2:12" hidden="1">
      <c r="B92" s="67"/>
      <c r="C92" s="393">
        <v>2039</v>
      </c>
      <c r="L92" s="412">
        <v>4</v>
      </c>
    </row>
    <row r="93" spans="2:12" hidden="1">
      <c r="B93" s="67"/>
      <c r="C93" s="393">
        <v>2040</v>
      </c>
      <c r="L93" s="412">
        <v>5</v>
      </c>
    </row>
    <row r="94" spans="2:12" hidden="1">
      <c r="B94" s="67"/>
      <c r="C94" s="393">
        <v>2041</v>
      </c>
      <c r="L94" s="412">
        <v>6</v>
      </c>
    </row>
    <row r="95" spans="2:12" hidden="1">
      <c r="B95" s="67">
        <v>5</v>
      </c>
      <c r="C95" s="393">
        <v>2042</v>
      </c>
      <c r="L95" s="412">
        <v>7</v>
      </c>
    </row>
    <row r="96" spans="2:12" hidden="1">
      <c r="B96" s="67">
        <v>10</v>
      </c>
      <c r="C96" s="393">
        <v>2043</v>
      </c>
      <c r="L96" s="412">
        <v>8</v>
      </c>
    </row>
    <row r="97" spans="2:12" hidden="1">
      <c r="B97" s="67">
        <v>15</v>
      </c>
      <c r="C97" s="393">
        <v>2044</v>
      </c>
      <c r="L97" s="412">
        <v>9</v>
      </c>
    </row>
    <row r="98" spans="2:12" hidden="1">
      <c r="B98" s="67">
        <v>20</v>
      </c>
      <c r="C98" s="393">
        <v>2045</v>
      </c>
      <c r="D98" s="402" t="s">
        <v>59</v>
      </c>
    </row>
    <row r="99" spans="2:12" hidden="1">
      <c r="B99" s="67">
        <v>25</v>
      </c>
      <c r="C99" s="393">
        <v>2046</v>
      </c>
      <c r="D99" s="402" t="s">
        <v>201</v>
      </c>
    </row>
    <row r="100" spans="2:12" hidden="1">
      <c r="B100" s="456">
        <v>31</v>
      </c>
      <c r="C100" s="393">
        <v>2047</v>
      </c>
      <c r="D100" s="402" t="s">
        <v>170</v>
      </c>
      <c r="E100" s="20"/>
      <c r="L100" s="20" t="s">
        <v>48</v>
      </c>
    </row>
    <row r="101" spans="2:12" hidden="1">
      <c r="B101" s="67"/>
      <c r="C101" s="393">
        <v>2048</v>
      </c>
      <c r="E101" s="20"/>
      <c r="L101" s="20" t="s">
        <v>198</v>
      </c>
    </row>
    <row r="102" spans="2:12" hidden="1">
      <c r="B102" s="67"/>
      <c r="C102" s="393">
        <v>2049</v>
      </c>
      <c r="E102" s="20"/>
    </row>
    <row r="103" spans="2:12" hidden="1">
      <c r="B103" s="67"/>
      <c r="C103" s="393">
        <v>2050</v>
      </c>
    </row>
    <row r="104" spans="2:12">
      <c r="B104" s="67"/>
      <c r="C104" s="392"/>
    </row>
    <row r="105" spans="2:12">
      <c r="B105" s="146"/>
      <c r="C105" s="146"/>
    </row>
    <row r="106" spans="2:12">
      <c r="B106" s="146"/>
      <c r="C106" s="146"/>
    </row>
    <row r="107" spans="2:12">
      <c r="B107" s="146"/>
      <c r="C107" s="146"/>
    </row>
    <row r="108" spans="2:12">
      <c r="B108" s="146"/>
      <c r="C108" s="146"/>
    </row>
    <row r="109" spans="2:12">
      <c r="B109" s="146"/>
      <c r="C109" s="146"/>
    </row>
    <row r="110" spans="2:12">
      <c r="B110" s="146"/>
      <c r="C110" s="146"/>
    </row>
    <row r="111" spans="2:12">
      <c r="B111" s="146"/>
      <c r="C111" s="146"/>
    </row>
    <row r="112" spans="2:12">
      <c r="B112" s="146"/>
      <c r="C112" s="146"/>
    </row>
    <row r="113" spans="2:3">
      <c r="B113" s="146"/>
      <c r="C113" s="146"/>
    </row>
    <row r="114" spans="2:3">
      <c r="B114" s="146"/>
      <c r="C114" s="146"/>
    </row>
    <row r="115" spans="2:3">
      <c r="B115" s="146"/>
      <c r="C115" s="146"/>
    </row>
    <row r="116" spans="2:3">
      <c r="B116" s="146"/>
      <c r="C116" s="146"/>
    </row>
    <row r="117" spans="2:3">
      <c r="B117" s="146"/>
      <c r="C117" s="146"/>
    </row>
    <row r="118" spans="2:3">
      <c r="B118" s="146"/>
      <c r="C118" s="146"/>
    </row>
    <row r="119" spans="2:3">
      <c r="B119" s="146"/>
      <c r="C119" s="146"/>
    </row>
    <row r="120" spans="2:3">
      <c r="B120" s="146"/>
      <c r="C120" s="146"/>
    </row>
    <row r="121" spans="2:3">
      <c r="B121" s="146"/>
      <c r="C121" s="146"/>
    </row>
    <row r="122" spans="2:3">
      <c r="B122" s="146"/>
      <c r="C122" s="146"/>
    </row>
    <row r="123" spans="2:3">
      <c r="B123" s="146"/>
      <c r="C123" s="146"/>
    </row>
    <row r="124" spans="2:3">
      <c r="B124" s="146"/>
      <c r="C124" s="146"/>
    </row>
    <row r="125" spans="2:3">
      <c r="B125" s="146"/>
      <c r="C125" s="146"/>
    </row>
    <row r="126" spans="2:3">
      <c r="B126" s="146"/>
      <c r="C126" s="146"/>
    </row>
    <row r="127" spans="2:3">
      <c r="B127" s="146"/>
      <c r="C127" s="146"/>
    </row>
    <row r="128" spans="2:3">
      <c r="B128" s="146"/>
      <c r="C128" s="146"/>
    </row>
    <row r="129" spans="2:3">
      <c r="B129" s="146"/>
      <c r="C129" s="146"/>
    </row>
    <row r="130" spans="2:3">
      <c r="B130" s="146"/>
      <c r="C130" s="146"/>
    </row>
    <row r="131" spans="2:3">
      <c r="B131" s="146"/>
      <c r="C131" s="146"/>
    </row>
    <row r="132" spans="2:3">
      <c r="B132" s="146"/>
      <c r="C132" s="146"/>
    </row>
    <row r="133" spans="2:3">
      <c r="B133" s="146"/>
      <c r="C133" s="146"/>
    </row>
    <row r="134" spans="2:3">
      <c r="B134" s="146"/>
      <c r="C134" s="146"/>
    </row>
    <row r="135" spans="2:3">
      <c r="B135" s="146"/>
      <c r="C135" s="146"/>
    </row>
    <row r="136" spans="2:3">
      <c r="B136" s="146"/>
      <c r="C136" s="146"/>
    </row>
    <row r="137" spans="2:3">
      <c r="B137" s="146"/>
      <c r="C137" s="146"/>
    </row>
    <row r="138" spans="2:3">
      <c r="B138" s="146"/>
      <c r="C138" s="146"/>
    </row>
    <row r="139" spans="2:3">
      <c r="B139" s="146"/>
      <c r="C139" s="146"/>
    </row>
    <row r="140" spans="2:3">
      <c r="B140" s="146"/>
      <c r="C140" s="146"/>
    </row>
    <row r="141" spans="2:3">
      <c r="B141" s="146"/>
      <c r="C141" s="146"/>
    </row>
    <row r="142" spans="2:3">
      <c r="B142" s="146"/>
      <c r="C142" s="146"/>
    </row>
    <row r="143" spans="2:3">
      <c r="B143" s="146"/>
      <c r="C143" s="146"/>
    </row>
    <row r="144" spans="2:3">
      <c r="B144" s="146"/>
      <c r="C144" s="146"/>
    </row>
    <row r="145" spans="2:3">
      <c r="B145" s="146"/>
      <c r="C145" s="146"/>
    </row>
    <row r="146" spans="2:3">
      <c r="B146" s="146"/>
      <c r="C146" s="146"/>
    </row>
    <row r="147" spans="2:3">
      <c r="B147" s="146"/>
      <c r="C147" s="146"/>
    </row>
    <row r="148" spans="2:3">
      <c r="B148" s="146"/>
      <c r="C148" s="146"/>
    </row>
    <row r="149" spans="2:3">
      <c r="B149" s="146"/>
      <c r="C149" s="146"/>
    </row>
    <row r="150" spans="2:3">
      <c r="B150" s="146"/>
      <c r="C150" s="146"/>
    </row>
    <row r="151" spans="2:3">
      <c r="B151" s="146"/>
      <c r="C151" s="146"/>
    </row>
    <row r="152" spans="2:3">
      <c r="B152" s="146"/>
      <c r="C152" s="146"/>
    </row>
    <row r="153" spans="2:3">
      <c r="B153" s="146"/>
      <c r="C153" s="146"/>
    </row>
    <row r="154" spans="2:3">
      <c r="B154" s="146"/>
      <c r="C154" s="146"/>
    </row>
    <row r="155" spans="2:3">
      <c r="B155" s="146"/>
      <c r="C155" s="146"/>
    </row>
    <row r="156" spans="2:3">
      <c r="B156" s="146"/>
      <c r="C156" s="146"/>
    </row>
    <row r="157" spans="2:3">
      <c r="B157" s="146"/>
      <c r="C157" s="146"/>
    </row>
    <row r="158" spans="2:3">
      <c r="B158" s="146"/>
      <c r="C158" s="146"/>
    </row>
    <row r="159" spans="2:3">
      <c r="B159" s="146"/>
      <c r="C159" s="146"/>
    </row>
    <row r="160" spans="2:3">
      <c r="B160" s="146"/>
      <c r="C160" s="146"/>
    </row>
    <row r="161" spans="2:3">
      <c r="B161" s="146"/>
      <c r="C161" s="146"/>
    </row>
    <row r="162" spans="2:3">
      <c r="B162" s="146"/>
      <c r="C162" s="146"/>
    </row>
    <row r="163" spans="2:3">
      <c r="B163" s="146"/>
      <c r="C163" s="146"/>
    </row>
    <row r="164" spans="2:3">
      <c r="B164" s="146"/>
      <c r="C164" s="146"/>
    </row>
    <row r="165" spans="2:3">
      <c r="B165" s="146"/>
      <c r="C165" s="146"/>
    </row>
    <row r="166" spans="2:3">
      <c r="B166" s="146"/>
      <c r="C166" s="146"/>
    </row>
    <row r="167" spans="2:3">
      <c r="B167" s="146"/>
      <c r="C167" s="146"/>
    </row>
    <row r="168" spans="2:3">
      <c r="B168" s="146"/>
      <c r="C168" s="146"/>
    </row>
    <row r="169" spans="2:3">
      <c r="B169" s="146"/>
      <c r="C169" s="146"/>
    </row>
    <row r="170" spans="2:3">
      <c r="B170" s="146"/>
      <c r="C170" s="146"/>
    </row>
    <row r="171" spans="2:3">
      <c r="B171" s="146"/>
      <c r="C171" s="146"/>
    </row>
    <row r="172" spans="2:3">
      <c r="B172" s="146"/>
      <c r="C172" s="146"/>
    </row>
    <row r="173" spans="2:3">
      <c r="B173" s="146"/>
      <c r="C173" s="146"/>
    </row>
    <row r="174" spans="2:3">
      <c r="B174" s="146"/>
      <c r="C174" s="146"/>
    </row>
    <row r="175" spans="2:3">
      <c r="B175" s="146"/>
      <c r="C175" s="146"/>
    </row>
    <row r="176" spans="2:3">
      <c r="B176" s="146"/>
      <c r="C176" s="146"/>
    </row>
    <row r="177" spans="2:3">
      <c r="B177" s="146"/>
      <c r="C177" s="146"/>
    </row>
    <row r="178" spans="2:3">
      <c r="B178" s="146"/>
      <c r="C178" s="146"/>
    </row>
    <row r="179" spans="2:3">
      <c r="B179" s="146"/>
      <c r="C179" s="146"/>
    </row>
    <row r="180" spans="2:3">
      <c r="B180" s="146"/>
      <c r="C180" s="146"/>
    </row>
    <row r="181" spans="2:3">
      <c r="B181" s="146"/>
      <c r="C181" s="146"/>
    </row>
    <row r="182" spans="2:3">
      <c r="B182" s="146"/>
      <c r="C182" s="146"/>
    </row>
    <row r="183" spans="2:3">
      <c r="B183" s="146"/>
      <c r="C183" s="146"/>
    </row>
    <row r="184" spans="2:3">
      <c r="B184" s="146"/>
      <c r="C184" s="146"/>
    </row>
    <row r="185" spans="2:3">
      <c r="B185" s="146"/>
      <c r="C185" s="146"/>
    </row>
    <row r="186" spans="2:3">
      <c r="B186" s="146"/>
      <c r="C186" s="146"/>
    </row>
    <row r="187" spans="2:3">
      <c r="B187" s="146"/>
      <c r="C187" s="146"/>
    </row>
    <row r="188" spans="2:3">
      <c r="B188" s="146"/>
      <c r="C188" s="146"/>
    </row>
    <row r="189" spans="2:3">
      <c r="B189" s="146"/>
      <c r="C189" s="146"/>
    </row>
    <row r="190" spans="2:3">
      <c r="B190" s="146"/>
      <c r="C190" s="146"/>
    </row>
    <row r="191" spans="2:3">
      <c r="B191" s="146"/>
      <c r="C191" s="146"/>
    </row>
    <row r="192" spans="2:3">
      <c r="B192" s="146"/>
      <c r="C192" s="146"/>
    </row>
    <row r="193" spans="2:3">
      <c r="B193" s="146"/>
      <c r="C193" s="146"/>
    </row>
    <row r="194" spans="2:3">
      <c r="B194" s="146"/>
      <c r="C194" s="146"/>
    </row>
    <row r="195" spans="2:3">
      <c r="B195" s="146"/>
      <c r="C195" s="146"/>
    </row>
    <row r="196" spans="2:3">
      <c r="B196" s="146"/>
      <c r="C196" s="146"/>
    </row>
    <row r="197" spans="2:3">
      <c r="B197" s="146"/>
      <c r="C197" s="146"/>
    </row>
    <row r="198" spans="2:3">
      <c r="B198" s="146"/>
      <c r="C198" s="146"/>
    </row>
    <row r="199" spans="2:3">
      <c r="B199" s="146"/>
      <c r="C199" s="146"/>
    </row>
    <row r="200" spans="2:3">
      <c r="B200" s="146"/>
      <c r="C200" s="146"/>
    </row>
    <row r="201" spans="2:3">
      <c r="B201" s="146"/>
      <c r="C201" s="146"/>
    </row>
    <row r="202" spans="2:3">
      <c r="B202" s="146"/>
      <c r="C202" s="146"/>
    </row>
    <row r="203" spans="2:3">
      <c r="B203" s="146"/>
      <c r="C203" s="146"/>
    </row>
    <row r="204" spans="2:3">
      <c r="B204" s="146"/>
      <c r="C204" s="146"/>
    </row>
    <row r="205" spans="2:3">
      <c r="B205" s="146"/>
      <c r="C205" s="146"/>
    </row>
    <row r="206" spans="2:3">
      <c r="B206" s="146"/>
      <c r="C206" s="146"/>
    </row>
    <row r="207" spans="2:3">
      <c r="B207" s="146"/>
      <c r="C207" s="146"/>
    </row>
    <row r="208" spans="2:3">
      <c r="B208" s="146"/>
      <c r="C208" s="146"/>
    </row>
    <row r="209" spans="2:3">
      <c r="B209" s="146"/>
      <c r="C209" s="146"/>
    </row>
    <row r="210" spans="2:3">
      <c r="B210" s="146"/>
      <c r="C210" s="146"/>
    </row>
    <row r="211" spans="2:3">
      <c r="B211" s="146"/>
      <c r="C211" s="146"/>
    </row>
    <row r="212" spans="2:3">
      <c r="B212" s="146"/>
      <c r="C212" s="146"/>
    </row>
    <row r="213" spans="2:3">
      <c r="B213" s="146"/>
      <c r="C213" s="146"/>
    </row>
    <row r="214" spans="2:3">
      <c r="B214" s="146"/>
      <c r="C214" s="146"/>
    </row>
    <row r="215" spans="2:3">
      <c r="B215" s="146"/>
      <c r="C215" s="146"/>
    </row>
    <row r="216" spans="2:3">
      <c r="B216" s="146"/>
      <c r="C216" s="146"/>
    </row>
    <row r="217" spans="2:3">
      <c r="B217" s="146"/>
      <c r="C217" s="146"/>
    </row>
    <row r="218" spans="2:3">
      <c r="B218" s="146"/>
      <c r="C218" s="146"/>
    </row>
    <row r="219" spans="2:3">
      <c r="B219" s="146"/>
      <c r="C219" s="146"/>
    </row>
    <row r="220" spans="2:3">
      <c r="B220" s="146"/>
      <c r="C220" s="146"/>
    </row>
    <row r="221" spans="2:3">
      <c r="B221" s="146"/>
      <c r="C221" s="146"/>
    </row>
    <row r="222" spans="2:3">
      <c r="B222" s="146"/>
      <c r="C222" s="146"/>
    </row>
    <row r="223" spans="2:3">
      <c r="B223" s="146"/>
      <c r="C223" s="146"/>
    </row>
    <row r="224" spans="2:3">
      <c r="B224" s="146"/>
      <c r="C224" s="146"/>
    </row>
    <row r="225" spans="2:3">
      <c r="B225" s="146"/>
      <c r="C225" s="146"/>
    </row>
    <row r="226" spans="2:3">
      <c r="B226" s="146"/>
      <c r="C226" s="146"/>
    </row>
    <row r="227" spans="2:3">
      <c r="B227" s="146"/>
      <c r="C227" s="146"/>
    </row>
    <row r="228" spans="2:3">
      <c r="B228" s="146"/>
      <c r="C228" s="146"/>
    </row>
    <row r="229" spans="2:3">
      <c r="B229" s="146"/>
      <c r="C229" s="146"/>
    </row>
    <row r="230" spans="2:3">
      <c r="B230" s="146"/>
      <c r="C230" s="146"/>
    </row>
    <row r="231" spans="2:3">
      <c r="B231" s="146"/>
      <c r="C231" s="146"/>
    </row>
    <row r="232" spans="2:3">
      <c r="B232" s="146"/>
      <c r="C232" s="146"/>
    </row>
    <row r="233" spans="2:3">
      <c r="B233" s="146"/>
      <c r="C233" s="146"/>
    </row>
    <row r="234" spans="2:3">
      <c r="B234" s="146"/>
      <c r="C234" s="146"/>
    </row>
    <row r="235" spans="2:3">
      <c r="B235" s="146"/>
      <c r="C235" s="146"/>
    </row>
    <row r="236" spans="2:3">
      <c r="B236" s="146"/>
      <c r="C236" s="146"/>
    </row>
    <row r="237" spans="2:3">
      <c r="B237" s="146"/>
      <c r="C237" s="146"/>
    </row>
    <row r="238" spans="2:3">
      <c r="B238" s="146"/>
      <c r="C238" s="146"/>
    </row>
    <row r="239" spans="2:3">
      <c r="B239" s="146"/>
      <c r="C239" s="146"/>
    </row>
    <row r="240" spans="2:3">
      <c r="B240" s="146"/>
      <c r="C240" s="146"/>
    </row>
    <row r="241" spans="2:3">
      <c r="B241" s="146"/>
      <c r="C241" s="146"/>
    </row>
    <row r="242" spans="2:3">
      <c r="B242" s="146"/>
      <c r="C242" s="146"/>
    </row>
    <row r="243" spans="2:3">
      <c r="B243" s="146"/>
      <c r="C243" s="146"/>
    </row>
    <row r="244" spans="2:3">
      <c r="B244" s="146"/>
      <c r="C244" s="146"/>
    </row>
    <row r="245" spans="2:3">
      <c r="B245" s="146"/>
      <c r="C245" s="146"/>
    </row>
    <row r="472" spans="2:2">
      <c r="B472" s="392"/>
    </row>
    <row r="473" spans="2:2">
      <c r="B473" s="392"/>
    </row>
    <row r="474" spans="2:2">
      <c r="B474" s="392"/>
    </row>
    <row r="475" spans="2:2">
      <c r="B475" s="392"/>
    </row>
    <row r="476" spans="2:2">
      <c r="B476" s="392"/>
    </row>
    <row r="477" spans="2:2">
      <c r="B477" s="392"/>
    </row>
    <row r="478" spans="2:2">
      <c r="B478" s="392"/>
    </row>
    <row r="479" spans="2:2">
      <c r="B479" s="392"/>
    </row>
    <row r="480" spans="2:2">
      <c r="B480" s="392"/>
    </row>
    <row r="481" spans="2:2">
      <c r="B481" s="392"/>
    </row>
    <row r="482" spans="2:2">
      <c r="B482" s="392"/>
    </row>
    <row r="483" spans="2:2">
      <c r="B483" s="392"/>
    </row>
    <row r="484" spans="2:2">
      <c r="B484" s="392"/>
    </row>
    <row r="485" spans="2:2">
      <c r="B485" s="392"/>
    </row>
    <row r="486" spans="2:2">
      <c r="B486" s="392"/>
    </row>
    <row r="487" spans="2:2">
      <c r="B487" s="392"/>
    </row>
    <row r="488" spans="2:2">
      <c r="B488" s="392"/>
    </row>
    <row r="489" spans="2:2">
      <c r="B489" s="392"/>
    </row>
    <row r="490" spans="2:2">
      <c r="B490" s="392"/>
    </row>
    <row r="491" spans="2:2">
      <c r="B491" s="392"/>
    </row>
    <row r="492" spans="2:2">
      <c r="B492" s="392"/>
    </row>
    <row r="493" spans="2:2">
      <c r="B493" s="392"/>
    </row>
    <row r="494" spans="2:2">
      <c r="B494" s="392"/>
    </row>
    <row r="495" spans="2:2">
      <c r="B495" s="392"/>
    </row>
    <row r="496" spans="2:2">
      <c r="B496" s="392"/>
    </row>
    <row r="497" spans="2:2">
      <c r="B497" s="392"/>
    </row>
    <row r="498" spans="2:2">
      <c r="B498" s="392"/>
    </row>
    <row r="499" spans="2:2">
      <c r="B499" s="392"/>
    </row>
    <row r="500" spans="2:2">
      <c r="B500" s="392"/>
    </row>
    <row r="501" spans="2:2">
      <c r="B501" s="392"/>
    </row>
    <row r="502" spans="2:2">
      <c r="B502" s="392"/>
    </row>
    <row r="503" spans="2:2">
      <c r="B503" s="392"/>
    </row>
    <row r="504" spans="2:2">
      <c r="B504" s="392"/>
    </row>
    <row r="505" spans="2:2">
      <c r="B505" s="392"/>
    </row>
    <row r="506" spans="2:2">
      <c r="B506" s="392"/>
    </row>
    <row r="507" spans="2:2">
      <c r="B507" s="392"/>
    </row>
    <row r="508" spans="2:2">
      <c r="B508" s="392"/>
    </row>
    <row r="509" spans="2:2">
      <c r="B509" s="392"/>
    </row>
    <row r="510" spans="2:2">
      <c r="B510" s="392"/>
    </row>
    <row r="511" spans="2:2">
      <c r="B511" s="392"/>
    </row>
    <row r="512" spans="2:2">
      <c r="B512" s="392"/>
    </row>
    <row r="513" spans="2:2">
      <c r="B513" s="392"/>
    </row>
    <row r="514" spans="2:2">
      <c r="B514" s="392"/>
    </row>
    <row r="515" spans="2:2">
      <c r="B515" s="392"/>
    </row>
    <row r="516" spans="2:2">
      <c r="B516" s="392"/>
    </row>
    <row r="517" spans="2:2">
      <c r="B517" s="392"/>
    </row>
    <row r="518" spans="2:2">
      <c r="B518" s="392"/>
    </row>
    <row r="519" spans="2:2">
      <c r="B519" s="392"/>
    </row>
    <row r="520" spans="2:2">
      <c r="B520" s="392"/>
    </row>
    <row r="521" spans="2:2">
      <c r="B521" s="392"/>
    </row>
    <row r="522" spans="2:2">
      <c r="B522" s="392"/>
    </row>
    <row r="523" spans="2:2">
      <c r="B523" s="392"/>
    </row>
    <row r="524" spans="2:2">
      <c r="B524" s="392"/>
    </row>
    <row r="525" spans="2:2">
      <c r="B525" s="392"/>
    </row>
    <row r="526" spans="2:2">
      <c r="B526" s="392"/>
    </row>
    <row r="527" spans="2:2">
      <c r="B527" s="392"/>
    </row>
    <row r="528" spans="2:2">
      <c r="B528" s="392"/>
    </row>
    <row r="529" spans="2:2">
      <c r="B529" s="392"/>
    </row>
    <row r="530" spans="2:2">
      <c r="B530" s="392"/>
    </row>
    <row r="531" spans="2:2">
      <c r="B531" s="392"/>
    </row>
    <row r="532" spans="2:2">
      <c r="B532" s="392"/>
    </row>
    <row r="533" spans="2:2">
      <c r="B533" s="392"/>
    </row>
    <row r="534" spans="2:2">
      <c r="B534" s="392"/>
    </row>
    <row r="535" spans="2:2">
      <c r="B535" s="392"/>
    </row>
    <row r="536" spans="2:2">
      <c r="B536" s="392"/>
    </row>
    <row r="537" spans="2:2">
      <c r="B537" s="392"/>
    </row>
    <row r="538" spans="2:2">
      <c r="B538" s="392"/>
    </row>
    <row r="539" spans="2:2">
      <c r="B539" s="392"/>
    </row>
    <row r="540" spans="2:2">
      <c r="B540" s="392"/>
    </row>
    <row r="541" spans="2:2">
      <c r="B541" s="392"/>
    </row>
    <row r="542" spans="2:2">
      <c r="B542" s="392"/>
    </row>
    <row r="543" spans="2:2">
      <c r="B543" s="392"/>
    </row>
    <row r="544" spans="2:2">
      <c r="B544" s="392"/>
    </row>
    <row r="545" spans="2:2">
      <c r="B545" s="392"/>
    </row>
    <row r="546" spans="2:2">
      <c r="B546" s="392"/>
    </row>
    <row r="547" spans="2:2">
      <c r="B547" s="392"/>
    </row>
    <row r="548" spans="2:2">
      <c r="B548" s="392"/>
    </row>
    <row r="549" spans="2:2">
      <c r="B549" s="392"/>
    </row>
    <row r="550" spans="2:2">
      <c r="B550" s="392"/>
    </row>
    <row r="551" spans="2:2">
      <c r="B551" s="392"/>
    </row>
    <row r="552" spans="2:2">
      <c r="B552" s="392"/>
    </row>
    <row r="553" spans="2:2">
      <c r="B553" s="392"/>
    </row>
    <row r="554" spans="2:2">
      <c r="B554" s="392"/>
    </row>
    <row r="555" spans="2:2">
      <c r="B555" s="392"/>
    </row>
    <row r="556" spans="2:2">
      <c r="B556" s="392"/>
    </row>
    <row r="557" spans="2:2">
      <c r="B557" s="392"/>
    </row>
    <row r="558" spans="2:2">
      <c r="B558" s="392"/>
    </row>
    <row r="559" spans="2:2">
      <c r="B559" s="392"/>
    </row>
    <row r="560" spans="2:2">
      <c r="B560" s="392"/>
    </row>
    <row r="561" spans="2:2">
      <c r="B561" s="392"/>
    </row>
    <row r="562" spans="2:2">
      <c r="B562" s="392"/>
    </row>
    <row r="563" spans="2:2">
      <c r="B563" s="392"/>
    </row>
    <row r="564" spans="2:2">
      <c r="B564" s="392"/>
    </row>
  </sheetData>
  <sheetProtection password="C7DC" sheet="1" objects="1" scenarios="1"/>
  <mergeCells count="32">
    <mergeCell ref="AI23:AK23"/>
    <mergeCell ref="AG22:AH22"/>
    <mergeCell ref="AD22:AE22"/>
    <mergeCell ref="AI22:AK22"/>
    <mergeCell ref="P4:Q4"/>
    <mergeCell ref="AE10:AI10"/>
    <mergeCell ref="AG23:AH23"/>
    <mergeCell ref="AD23:AE23"/>
    <mergeCell ref="AF13:AG13"/>
    <mergeCell ref="AF12:AG12"/>
    <mergeCell ref="AI21:AK21"/>
    <mergeCell ref="AD21:AE21"/>
    <mergeCell ref="AI20:AK20"/>
    <mergeCell ref="AG21:AH21"/>
    <mergeCell ref="AN11:AP11"/>
    <mergeCell ref="U20:V20"/>
    <mergeCell ref="AE9:AI9"/>
    <mergeCell ref="AI4:AM4"/>
    <mergeCell ref="U11:V11"/>
    <mergeCell ref="AE8:AI8"/>
    <mergeCell ref="AM20:AN20"/>
    <mergeCell ref="AD20:AE20"/>
    <mergeCell ref="D5:L6"/>
    <mergeCell ref="AF14:AG14"/>
    <mergeCell ref="AG20:AH20"/>
    <mergeCell ref="AL10:AM10"/>
    <mergeCell ref="AF11:AG11"/>
    <mergeCell ref="B2:AK2"/>
    <mergeCell ref="B4:C4"/>
    <mergeCell ref="N4:O4"/>
    <mergeCell ref="D4:E4"/>
    <mergeCell ref="X4:Y4"/>
  </mergeCells>
  <phoneticPr fontId="3"/>
  <conditionalFormatting sqref="Y12:Z13 Y21:Z22 R40:R41 O40:O41 G9:H39 D40:D41 L9:M39">
    <cfRule type="cellIs" dxfId="9" priority="1" stopIfTrue="1" operator="equal">
      <formula>"日"</formula>
    </cfRule>
  </conditionalFormatting>
  <conditionalFormatting sqref="I9:I39 D9:D39 K9:K39">
    <cfRule type="cellIs" dxfId="8" priority="2" stopIfTrue="1" operator="equal">
      <formula>"日"</formula>
    </cfRule>
    <cfRule type="cellIs" dxfId="7" priority="3" stopIfTrue="1" operator="equal">
      <formula>"土"</formula>
    </cfRule>
  </conditionalFormatting>
  <conditionalFormatting sqref="X12:X13 X21:X22">
    <cfRule type="cellIs" dxfId="6" priority="4" stopIfTrue="1" operator="greaterThan">
      <formula>39</formula>
    </cfRule>
  </conditionalFormatting>
  <dataValidations count="7">
    <dataValidation type="list" allowBlank="1" showInputMessage="1" showErrorMessage="1" prompt="締切日の設定をしてください_x000a_｢5｣｢10｣｢１５」「２０」「２５」「３１」の６通り_x000a_それ以外は作者に連絡ください" sqref="D4">
      <formula1>$B$95:$B$100</formula1>
    </dataValidation>
    <dataValidation type="list" allowBlank="1" showInputMessage="1" showErrorMessage="1" prompt="明けましておめでとうございます_x000a_今年も素晴らしい年でありますよう" sqref="V4">
      <formula1>$C$57:$C$103</formula1>
    </dataValidation>
    <dataValidation type="list" allowBlank="1" showInputMessage="1" showErrorMessage="1" prompt="こんにちは、_x000a_ここは毎月当初に設定ください_x000a_それでは今日も、にこやかに頑張りましょう" sqref="X4 Z4:AA4">
      <formula1>$B$57:$B$68</formula1>
    </dataValidation>
    <dataValidation type="list" allowBlank="1" showInputMessage="1" showErrorMessage="1" sqref="AC12:AC13 AC21:AC22">
      <formula1>$D$97:$D$99</formula1>
    </dataValidation>
    <dataValidation type="list" allowBlank="1" showInputMessage="1" showErrorMessage="1" sqref="C5:C6">
      <formula1>$B$44:$B$51</formula1>
    </dataValidation>
    <dataValidation type="list" allowBlank="1" showInputMessage="1" showErrorMessage="1" sqref="AB12:AB13">
      <formula1>$L$99:$L$101</formula1>
    </dataValidation>
    <dataValidation type="list" allowBlank="1" showInputMessage="1" showErrorMessage="1" sqref="AI12:AJ13 AF21:AF22">
      <formula1>$L$88:$L$97</formula1>
    </dataValidation>
  </dataValidations>
  <hyperlinks>
    <hyperlink ref="AL8" location="説明書!AB1" display="所得税控除表他"/>
    <hyperlink ref="AL8:AM8" location="説明書!AC1" display="源泉徴収表他"/>
    <hyperlink ref="AL9:AM9" location="説明書!BD406" display="雇用保険解説"/>
  </hyperlinks>
  <pageMargins left="0.53" right="0.21" top="0.73" bottom="0.61" header="0.51200000000000001" footer="0.51200000000000001"/>
  <pageSetup paperSize="9" orientation="landscape" horizontalDpi="360" verticalDpi="36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6547" r:id="rId4" name="Check Box 403">
              <controlPr defaultSize="0" autoFill="0" autoLine="0" autoPict="0">
                <anchor moveWithCells="1">
                  <from>
                    <xdr:col>11</xdr:col>
                    <xdr:colOff>38100</xdr:colOff>
                    <xdr:row>8</xdr:row>
                    <xdr:rowOff>0</xdr:rowOff>
                  </from>
                  <to>
                    <xdr:col>20</xdr:col>
                    <xdr:colOff>0</xdr:colOff>
                    <xdr:row>9</xdr:row>
                    <xdr:rowOff>9525</xdr:rowOff>
                  </to>
                </anchor>
              </controlPr>
            </control>
          </mc:Choice>
        </mc:AlternateContent>
        <mc:AlternateContent xmlns:mc="http://schemas.openxmlformats.org/markup-compatibility/2006">
          <mc:Choice Requires="x14">
            <control shapeId="6581" r:id="rId5" name="Check Box 437">
              <controlPr defaultSize="0" autoFill="0" autoLine="0" autoPict="0">
                <anchor moveWithCells="1">
                  <from>
                    <xdr:col>11</xdr:col>
                    <xdr:colOff>38100</xdr:colOff>
                    <xdr:row>9</xdr:row>
                    <xdr:rowOff>0</xdr:rowOff>
                  </from>
                  <to>
                    <xdr:col>20</xdr:col>
                    <xdr:colOff>0</xdr:colOff>
                    <xdr:row>10</xdr:row>
                    <xdr:rowOff>9525</xdr:rowOff>
                  </to>
                </anchor>
              </controlPr>
            </control>
          </mc:Choice>
        </mc:AlternateContent>
        <mc:AlternateContent xmlns:mc="http://schemas.openxmlformats.org/markup-compatibility/2006">
          <mc:Choice Requires="x14">
            <control shapeId="6582" r:id="rId6" name="Check Box 438">
              <controlPr defaultSize="0" autoFill="0" autoLine="0" autoPict="0">
                <anchor moveWithCells="1">
                  <from>
                    <xdr:col>11</xdr:col>
                    <xdr:colOff>38100</xdr:colOff>
                    <xdr:row>10</xdr:row>
                    <xdr:rowOff>0</xdr:rowOff>
                  </from>
                  <to>
                    <xdr:col>20</xdr:col>
                    <xdr:colOff>0</xdr:colOff>
                    <xdr:row>11</xdr:row>
                    <xdr:rowOff>9525</xdr:rowOff>
                  </to>
                </anchor>
              </controlPr>
            </control>
          </mc:Choice>
        </mc:AlternateContent>
        <mc:AlternateContent xmlns:mc="http://schemas.openxmlformats.org/markup-compatibility/2006">
          <mc:Choice Requires="x14">
            <control shapeId="6583" r:id="rId7" name="Check Box 439">
              <controlPr defaultSize="0" autoFill="0" autoLine="0" autoPict="0">
                <anchor moveWithCells="1">
                  <from>
                    <xdr:col>11</xdr:col>
                    <xdr:colOff>38100</xdr:colOff>
                    <xdr:row>11</xdr:row>
                    <xdr:rowOff>0</xdr:rowOff>
                  </from>
                  <to>
                    <xdr:col>20</xdr:col>
                    <xdr:colOff>0</xdr:colOff>
                    <xdr:row>12</xdr:row>
                    <xdr:rowOff>9525</xdr:rowOff>
                  </to>
                </anchor>
              </controlPr>
            </control>
          </mc:Choice>
        </mc:AlternateContent>
        <mc:AlternateContent xmlns:mc="http://schemas.openxmlformats.org/markup-compatibility/2006">
          <mc:Choice Requires="x14">
            <control shapeId="6584" r:id="rId8" name="Check Box 440">
              <controlPr defaultSize="0" autoFill="0" autoLine="0" autoPict="0">
                <anchor moveWithCells="1">
                  <from>
                    <xdr:col>11</xdr:col>
                    <xdr:colOff>38100</xdr:colOff>
                    <xdr:row>12</xdr:row>
                    <xdr:rowOff>0</xdr:rowOff>
                  </from>
                  <to>
                    <xdr:col>20</xdr:col>
                    <xdr:colOff>0</xdr:colOff>
                    <xdr:row>13</xdr:row>
                    <xdr:rowOff>9525</xdr:rowOff>
                  </to>
                </anchor>
              </controlPr>
            </control>
          </mc:Choice>
        </mc:AlternateContent>
        <mc:AlternateContent xmlns:mc="http://schemas.openxmlformats.org/markup-compatibility/2006">
          <mc:Choice Requires="x14">
            <control shapeId="6585" r:id="rId9" name="Check Box 441">
              <controlPr defaultSize="0" autoFill="0" autoLine="0" autoPict="0">
                <anchor moveWithCells="1">
                  <from>
                    <xdr:col>11</xdr:col>
                    <xdr:colOff>38100</xdr:colOff>
                    <xdr:row>13</xdr:row>
                    <xdr:rowOff>0</xdr:rowOff>
                  </from>
                  <to>
                    <xdr:col>20</xdr:col>
                    <xdr:colOff>0</xdr:colOff>
                    <xdr:row>14</xdr:row>
                    <xdr:rowOff>9525</xdr:rowOff>
                  </to>
                </anchor>
              </controlPr>
            </control>
          </mc:Choice>
        </mc:AlternateContent>
        <mc:AlternateContent xmlns:mc="http://schemas.openxmlformats.org/markup-compatibility/2006">
          <mc:Choice Requires="x14">
            <control shapeId="6586" r:id="rId10" name="Check Box 442">
              <controlPr defaultSize="0" autoFill="0" autoLine="0" autoPict="0">
                <anchor moveWithCells="1">
                  <from>
                    <xdr:col>11</xdr:col>
                    <xdr:colOff>38100</xdr:colOff>
                    <xdr:row>14</xdr:row>
                    <xdr:rowOff>0</xdr:rowOff>
                  </from>
                  <to>
                    <xdr:col>20</xdr:col>
                    <xdr:colOff>0</xdr:colOff>
                    <xdr:row>15</xdr:row>
                    <xdr:rowOff>9525</xdr:rowOff>
                  </to>
                </anchor>
              </controlPr>
            </control>
          </mc:Choice>
        </mc:AlternateContent>
        <mc:AlternateContent xmlns:mc="http://schemas.openxmlformats.org/markup-compatibility/2006">
          <mc:Choice Requires="x14">
            <control shapeId="6587" r:id="rId11" name="Check Box 443">
              <controlPr defaultSize="0" autoFill="0" autoLine="0" autoPict="0">
                <anchor moveWithCells="1">
                  <from>
                    <xdr:col>11</xdr:col>
                    <xdr:colOff>38100</xdr:colOff>
                    <xdr:row>15</xdr:row>
                    <xdr:rowOff>0</xdr:rowOff>
                  </from>
                  <to>
                    <xdr:col>20</xdr:col>
                    <xdr:colOff>0</xdr:colOff>
                    <xdr:row>16</xdr:row>
                    <xdr:rowOff>9525</xdr:rowOff>
                  </to>
                </anchor>
              </controlPr>
            </control>
          </mc:Choice>
        </mc:AlternateContent>
        <mc:AlternateContent xmlns:mc="http://schemas.openxmlformats.org/markup-compatibility/2006">
          <mc:Choice Requires="x14">
            <control shapeId="6588" r:id="rId12" name="Check Box 444">
              <controlPr defaultSize="0" autoFill="0" autoLine="0" autoPict="0">
                <anchor moveWithCells="1">
                  <from>
                    <xdr:col>11</xdr:col>
                    <xdr:colOff>38100</xdr:colOff>
                    <xdr:row>16</xdr:row>
                    <xdr:rowOff>0</xdr:rowOff>
                  </from>
                  <to>
                    <xdr:col>20</xdr:col>
                    <xdr:colOff>0</xdr:colOff>
                    <xdr:row>17</xdr:row>
                    <xdr:rowOff>9525</xdr:rowOff>
                  </to>
                </anchor>
              </controlPr>
            </control>
          </mc:Choice>
        </mc:AlternateContent>
        <mc:AlternateContent xmlns:mc="http://schemas.openxmlformats.org/markup-compatibility/2006">
          <mc:Choice Requires="x14">
            <control shapeId="6589" r:id="rId13" name="Check Box 445">
              <controlPr defaultSize="0" autoFill="0" autoLine="0" autoPict="0">
                <anchor moveWithCells="1">
                  <from>
                    <xdr:col>11</xdr:col>
                    <xdr:colOff>38100</xdr:colOff>
                    <xdr:row>17</xdr:row>
                    <xdr:rowOff>0</xdr:rowOff>
                  </from>
                  <to>
                    <xdr:col>20</xdr:col>
                    <xdr:colOff>0</xdr:colOff>
                    <xdr:row>18</xdr:row>
                    <xdr:rowOff>9525</xdr:rowOff>
                  </to>
                </anchor>
              </controlPr>
            </control>
          </mc:Choice>
        </mc:AlternateContent>
        <mc:AlternateContent xmlns:mc="http://schemas.openxmlformats.org/markup-compatibility/2006">
          <mc:Choice Requires="x14">
            <control shapeId="6590" r:id="rId14" name="Check Box 446">
              <controlPr defaultSize="0" autoFill="0" autoLine="0" autoPict="0">
                <anchor moveWithCells="1">
                  <from>
                    <xdr:col>11</xdr:col>
                    <xdr:colOff>38100</xdr:colOff>
                    <xdr:row>18</xdr:row>
                    <xdr:rowOff>0</xdr:rowOff>
                  </from>
                  <to>
                    <xdr:col>20</xdr:col>
                    <xdr:colOff>0</xdr:colOff>
                    <xdr:row>19</xdr:row>
                    <xdr:rowOff>9525</xdr:rowOff>
                  </to>
                </anchor>
              </controlPr>
            </control>
          </mc:Choice>
        </mc:AlternateContent>
        <mc:AlternateContent xmlns:mc="http://schemas.openxmlformats.org/markup-compatibility/2006">
          <mc:Choice Requires="x14">
            <control shapeId="6591" r:id="rId15" name="Check Box 447">
              <controlPr defaultSize="0" autoFill="0" autoLine="0" autoPict="0">
                <anchor moveWithCells="1">
                  <from>
                    <xdr:col>11</xdr:col>
                    <xdr:colOff>38100</xdr:colOff>
                    <xdr:row>19</xdr:row>
                    <xdr:rowOff>0</xdr:rowOff>
                  </from>
                  <to>
                    <xdr:col>20</xdr:col>
                    <xdr:colOff>0</xdr:colOff>
                    <xdr:row>20</xdr:row>
                    <xdr:rowOff>9525</xdr:rowOff>
                  </to>
                </anchor>
              </controlPr>
            </control>
          </mc:Choice>
        </mc:AlternateContent>
        <mc:AlternateContent xmlns:mc="http://schemas.openxmlformats.org/markup-compatibility/2006">
          <mc:Choice Requires="x14">
            <control shapeId="6592" r:id="rId16" name="Check Box 448">
              <controlPr defaultSize="0" autoFill="0" autoLine="0" autoPict="0">
                <anchor moveWithCells="1">
                  <from>
                    <xdr:col>11</xdr:col>
                    <xdr:colOff>38100</xdr:colOff>
                    <xdr:row>20</xdr:row>
                    <xdr:rowOff>0</xdr:rowOff>
                  </from>
                  <to>
                    <xdr:col>20</xdr:col>
                    <xdr:colOff>0</xdr:colOff>
                    <xdr:row>21</xdr:row>
                    <xdr:rowOff>9525</xdr:rowOff>
                  </to>
                </anchor>
              </controlPr>
            </control>
          </mc:Choice>
        </mc:AlternateContent>
        <mc:AlternateContent xmlns:mc="http://schemas.openxmlformats.org/markup-compatibility/2006">
          <mc:Choice Requires="x14">
            <control shapeId="6593" r:id="rId17" name="Check Box 449">
              <controlPr defaultSize="0" autoFill="0" autoLine="0" autoPict="0">
                <anchor moveWithCells="1">
                  <from>
                    <xdr:col>11</xdr:col>
                    <xdr:colOff>38100</xdr:colOff>
                    <xdr:row>21</xdr:row>
                    <xdr:rowOff>0</xdr:rowOff>
                  </from>
                  <to>
                    <xdr:col>20</xdr:col>
                    <xdr:colOff>0</xdr:colOff>
                    <xdr:row>22</xdr:row>
                    <xdr:rowOff>9525</xdr:rowOff>
                  </to>
                </anchor>
              </controlPr>
            </control>
          </mc:Choice>
        </mc:AlternateContent>
        <mc:AlternateContent xmlns:mc="http://schemas.openxmlformats.org/markup-compatibility/2006">
          <mc:Choice Requires="x14">
            <control shapeId="6594" r:id="rId18" name="Check Box 450">
              <controlPr defaultSize="0" autoFill="0" autoLine="0" autoPict="0">
                <anchor moveWithCells="1">
                  <from>
                    <xdr:col>11</xdr:col>
                    <xdr:colOff>38100</xdr:colOff>
                    <xdr:row>22</xdr:row>
                    <xdr:rowOff>0</xdr:rowOff>
                  </from>
                  <to>
                    <xdr:col>20</xdr:col>
                    <xdr:colOff>0</xdr:colOff>
                    <xdr:row>23</xdr:row>
                    <xdr:rowOff>9525</xdr:rowOff>
                  </to>
                </anchor>
              </controlPr>
            </control>
          </mc:Choice>
        </mc:AlternateContent>
        <mc:AlternateContent xmlns:mc="http://schemas.openxmlformats.org/markup-compatibility/2006">
          <mc:Choice Requires="x14">
            <control shapeId="6595" r:id="rId19" name="Check Box 451">
              <controlPr defaultSize="0" autoFill="0" autoLine="0" autoPict="0">
                <anchor moveWithCells="1">
                  <from>
                    <xdr:col>11</xdr:col>
                    <xdr:colOff>38100</xdr:colOff>
                    <xdr:row>23</xdr:row>
                    <xdr:rowOff>0</xdr:rowOff>
                  </from>
                  <to>
                    <xdr:col>20</xdr:col>
                    <xdr:colOff>0</xdr:colOff>
                    <xdr:row>24</xdr:row>
                    <xdr:rowOff>9525</xdr:rowOff>
                  </to>
                </anchor>
              </controlPr>
            </control>
          </mc:Choice>
        </mc:AlternateContent>
        <mc:AlternateContent xmlns:mc="http://schemas.openxmlformats.org/markup-compatibility/2006">
          <mc:Choice Requires="x14">
            <control shapeId="6596" r:id="rId20" name="Check Box 452">
              <controlPr defaultSize="0" autoFill="0" autoLine="0" autoPict="0">
                <anchor moveWithCells="1">
                  <from>
                    <xdr:col>11</xdr:col>
                    <xdr:colOff>38100</xdr:colOff>
                    <xdr:row>24</xdr:row>
                    <xdr:rowOff>0</xdr:rowOff>
                  </from>
                  <to>
                    <xdr:col>20</xdr:col>
                    <xdr:colOff>0</xdr:colOff>
                    <xdr:row>25</xdr:row>
                    <xdr:rowOff>9525</xdr:rowOff>
                  </to>
                </anchor>
              </controlPr>
            </control>
          </mc:Choice>
        </mc:AlternateContent>
        <mc:AlternateContent xmlns:mc="http://schemas.openxmlformats.org/markup-compatibility/2006">
          <mc:Choice Requires="x14">
            <control shapeId="6597" r:id="rId21" name="Check Box 453">
              <controlPr defaultSize="0" autoFill="0" autoLine="0" autoPict="0">
                <anchor moveWithCells="1">
                  <from>
                    <xdr:col>11</xdr:col>
                    <xdr:colOff>38100</xdr:colOff>
                    <xdr:row>25</xdr:row>
                    <xdr:rowOff>0</xdr:rowOff>
                  </from>
                  <to>
                    <xdr:col>20</xdr:col>
                    <xdr:colOff>0</xdr:colOff>
                    <xdr:row>26</xdr:row>
                    <xdr:rowOff>9525</xdr:rowOff>
                  </to>
                </anchor>
              </controlPr>
            </control>
          </mc:Choice>
        </mc:AlternateContent>
        <mc:AlternateContent xmlns:mc="http://schemas.openxmlformats.org/markup-compatibility/2006">
          <mc:Choice Requires="x14">
            <control shapeId="6598" r:id="rId22" name="Check Box 454">
              <controlPr defaultSize="0" autoFill="0" autoLine="0" autoPict="0">
                <anchor moveWithCells="1">
                  <from>
                    <xdr:col>11</xdr:col>
                    <xdr:colOff>38100</xdr:colOff>
                    <xdr:row>26</xdr:row>
                    <xdr:rowOff>0</xdr:rowOff>
                  </from>
                  <to>
                    <xdr:col>20</xdr:col>
                    <xdr:colOff>0</xdr:colOff>
                    <xdr:row>27</xdr:row>
                    <xdr:rowOff>9525</xdr:rowOff>
                  </to>
                </anchor>
              </controlPr>
            </control>
          </mc:Choice>
        </mc:AlternateContent>
        <mc:AlternateContent xmlns:mc="http://schemas.openxmlformats.org/markup-compatibility/2006">
          <mc:Choice Requires="x14">
            <control shapeId="6599" r:id="rId23" name="Check Box 455">
              <controlPr defaultSize="0" autoFill="0" autoLine="0" autoPict="0">
                <anchor moveWithCells="1">
                  <from>
                    <xdr:col>11</xdr:col>
                    <xdr:colOff>38100</xdr:colOff>
                    <xdr:row>27</xdr:row>
                    <xdr:rowOff>0</xdr:rowOff>
                  </from>
                  <to>
                    <xdr:col>20</xdr:col>
                    <xdr:colOff>0</xdr:colOff>
                    <xdr:row>28</xdr:row>
                    <xdr:rowOff>9525</xdr:rowOff>
                  </to>
                </anchor>
              </controlPr>
            </control>
          </mc:Choice>
        </mc:AlternateContent>
        <mc:AlternateContent xmlns:mc="http://schemas.openxmlformats.org/markup-compatibility/2006">
          <mc:Choice Requires="x14">
            <control shapeId="6600" r:id="rId24" name="Check Box 456">
              <controlPr defaultSize="0" autoFill="0" autoLine="0" autoPict="0">
                <anchor moveWithCells="1">
                  <from>
                    <xdr:col>11</xdr:col>
                    <xdr:colOff>38100</xdr:colOff>
                    <xdr:row>28</xdr:row>
                    <xdr:rowOff>0</xdr:rowOff>
                  </from>
                  <to>
                    <xdr:col>20</xdr:col>
                    <xdr:colOff>0</xdr:colOff>
                    <xdr:row>29</xdr:row>
                    <xdr:rowOff>9525</xdr:rowOff>
                  </to>
                </anchor>
              </controlPr>
            </control>
          </mc:Choice>
        </mc:AlternateContent>
        <mc:AlternateContent xmlns:mc="http://schemas.openxmlformats.org/markup-compatibility/2006">
          <mc:Choice Requires="x14">
            <control shapeId="6601" r:id="rId25" name="Check Box 457">
              <controlPr defaultSize="0" autoFill="0" autoLine="0" autoPict="0">
                <anchor moveWithCells="1">
                  <from>
                    <xdr:col>11</xdr:col>
                    <xdr:colOff>38100</xdr:colOff>
                    <xdr:row>29</xdr:row>
                    <xdr:rowOff>0</xdr:rowOff>
                  </from>
                  <to>
                    <xdr:col>20</xdr:col>
                    <xdr:colOff>0</xdr:colOff>
                    <xdr:row>30</xdr:row>
                    <xdr:rowOff>9525</xdr:rowOff>
                  </to>
                </anchor>
              </controlPr>
            </control>
          </mc:Choice>
        </mc:AlternateContent>
        <mc:AlternateContent xmlns:mc="http://schemas.openxmlformats.org/markup-compatibility/2006">
          <mc:Choice Requires="x14">
            <control shapeId="6602" r:id="rId26" name="Check Box 458">
              <controlPr defaultSize="0" autoFill="0" autoLine="0" autoPict="0">
                <anchor moveWithCells="1">
                  <from>
                    <xdr:col>11</xdr:col>
                    <xdr:colOff>38100</xdr:colOff>
                    <xdr:row>30</xdr:row>
                    <xdr:rowOff>0</xdr:rowOff>
                  </from>
                  <to>
                    <xdr:col>20</xdr:col>
                    <xdr:colOff>0</xdr:colOff>
                    <xdr:row>31</xdr:row>
                    <xdr:rowOff>9525</xdr:rowOff>
                  </to>
                </anchor>
              </controlPr>
            </control>
          </mc:Choice>
        </mc:AlternateContent>
        <mc:AlternateContent xmlns:mc="http://schemas.openxmlformats.org/markup-compatibility/2006">
          <mc:Choice Requires="x14">
            <control shapeId="6603" r:id="rId27" name="Check Box 459">
              <controlPr defaultSize="0" autoFill="0" autoLine="0" autoPict="0">
                <anchor moveWithCells="1">
                  <from>
                    <xdr:col>11</xdr:col>
                    <xdr:colOff>38100</xdr:colOff>
                    <xdr:row>31</xdr:row>
                    <xdr:rowOff>0</xdr:rowOff>
                  </from>
                  <to>
                    <xdr:col>20</xdr:col>
                    <xdr:colOff>0</xdr:colOff>
                    <xdr:row>32</xdr:row>
                    <xdr:rowOff>9525</xdr:rowOff>
                  </to>
                </anchor>
              </controlPr>
            </control>
          </mc:Choice>
        </mc:AlternateContent>
        <mc:AlternateContent xmlns:mc="http://schemas.openxmlformats.org/markup-compatibility/2006">
          <mc:Choice Requires="x14">
            <control shapeId="6604" r:id="rId28" name="Check Box 460">
              <controlPr defaultSize="0" autoFill="0" autoLine="0" autoPict="0">
                <anchor moveWithCells="1">
                  <from>
                    <xdr:col>11</xdr:col>
                    <xdr:colOff>38100</xdr:colOff>
                    <xdr:row>32</xdr:row>
                    <xdr:rowOff>0</xdr:rowOff>
                  </from>
                  <to>
                    <xdr:col>20</xdr:col>
                    <xdr:colOff>0</xdr:colOff>
                    <xdr:row>33</xdr:row>
                    <xdr:rowOff>9525</xdr:rowOff>
                  </to>
                </anchor>
              </controlPr>
            </control>
          </mc:Choice>
        </mc:AlternateContent>
        <mc:AlternateContent xmlns:mc="http://schemas.openxmlformats.org/markup-compatibility/2006">
          <mc:Choice Requires="x14">
            <control shapeId="6605" r:id="rId29" name="Check Box 461">
              <controlPr defaultSize="0" autoFill="0" autoLine="0" autoPict="0">
                <anchor moveWithCells="1">
                  <from>
                    <xdr:col>11</xdr:col>
                    <xdr:colOff>38100</xdr:colOff>
                    <xdr:row>33</xdr:row>
                    <xdr:rowOff>0</xdr:rowOff>
                  </from>
                  <to>
                    <xdr:col>20</xdr:col>
                    <xdr:colOff>0</xdr:colOff>
                    <xdr:row>34</xdr:row>
                    <xdr:rowOff>9525</xdr:rowOff>
                  </to>
                </anchor>
              </controlPr>
            </control>
          </mc:Choice>
        </mc:AlternateContent>
        <mc:AlternateContent xmlns:mc="http://schemas.openxmlformats.org/markup-compatibility/2006">
          <mc:Choice Requires="x14">
            <control shapeId="6606" r:id="rId30" name="Check Box 462">
              <controlPr defaultSize="0" autoFill="0" autoLine="0" autoPict="0">
                <anchor moveWithCells="1">
                  <from>
                    <xdr:col>11</xdr:col>
                    <xdr:colOff>38100</xdr:colOff>
                    <xdr:row>34</xdr:row>
                    <xdr:rowOff>0</xdr:rowOff>
                  </from>
                  <to>
                    <xdr:col>20</xdr:col>
                    <xdr:colOff>0</xdr:colOff>
                    <xdr:row>35</xdr:row>
                    <xdr:rowOff>9525</xdr:rowOff>
                  </to>
                </anchor>
              </controlPr>
            </control>
          </mc:Choice>
        </mc:AlternateContent>
        <mc:AlternateContent xmlns:mc="http://schemas.openxmlformats.org/markup-compatibility/2006">
          <mc:Choice Requires="x14">
            <control shapeId="6607" r:id="rId31" name="Check Box 463">
              <controlPr defaultSize="0" autoFill="0" autoLine="0" autoPict="0">
                <anchor moveWithCells="1">
                  <from>
                    <xdr:col>11</xdr:col>
                    <xdr:colOff>38100</xdr:colOff>
                    <xdr:row>35</xdr:row>
                    <xdr:rowOff>0</xdr:rowOff>
                  </from>
                  <to>
                    <xdr:col>20</xdr:col>
                    <xdr:colOff>0</xdr:colOff>
                    <xdr:row>36</xdr:row>
                    <xdr:rowOff>9525</xdr:rowOff>
                  </to>
                </anchor>
              </controlPr>
            </control>
          </mc:Choice>
        </mc:AlternateContent>
        <mc:AlternateContent xmlns:mc="http://schemas.openxmlformats.org/markup-compatibility/2006">
          <mc:Choice Requires="x14">
            <control shapeId="6608" r:id="rId32" name="Check Box 464">
              <controlPr defaultSize="0" autoFill="0" autoLine="0" autoPict="0">
                <anchor moveWithCells="1">
                  <from>
                    <xdr:col>11</xdr:col>
                    <xdr:colOff>38100</xdr:colOff>
                    <xdr:row>36</xdr:row>
                    <xdr:rowOff>0</xdr:rowOff>
                  </from>
                  <to>
                    <xdr:col>20</xdr:col>
                    <xdr:colOff>0</xdr:colOff>
                    <xdr:row>37</xdr:row>
                    <xdr:rowOff>9525</xdr:rowOff>
                  </to>
                </anchor>
              </controlPr>
            </control>
          </mc:Choice>
        </mc:AlternateContent>
        <mc:AlternateContent xmlns:mc="http://schemas.openxmlformats.org/markup-compatibility/2006">
          <mc:Choice Requires="x14">
            <control shapeId="6609" r:id="rId33" name="Check Box 465">
              <controlPr defaultSize="0" autoFill="0" autoLine="0" autoPict="0">
                <anchor moveWithCells="1">
                  <from>
                    <xdr:col>11</xdr:col>
                    <xdr:colOff>38100</xdr:colOff>
                    <xdr:row>37</xdr:row>
                    <xdr:rowOff>0</xdr:rowOff>
                  </from>
                  <to>
                    <xdr:col>20</xdr:col>
                    <xdr:colOff>0</xdr:colOff>
                    <xdr:row>38</xdr:row>
                    <xdr:rowOff>9525</xdr:rowOff>
                  </to>
                </anchor>
              </controlPr>
            </control>
          </mc:Choice>
        </mc:AlternateContent>
        <mc:AlternateContent xmlns:mc="http://schemas.openxmlformats.org/markup-compatibility/2006">
          <mc:Choice Requires="x14">
            <control shapeId="6610" r:id="rId34" name="Check Box 466">
              <controlPr defaultSize="0" autoFill="0" autoLine="0" autoPict="0">
                <anchor moveWithCells="1">
                  <from>
                    <xdr:col>11</xdr:col>
                    <xdr:colOff>38100</xdr:colOff>
                    <xdr:row>38</xdr:row>
                    <xdr:rowOff>0</xdr:rowOff>
                  </from>
                  <to>
                    <xdr:col>20</xdr:col>
                    <xdr:colOff>0</xdr:colOff>
                    <xdr:row>39</xdr:row>
                    <xdr:rowOff>9525</xdr:rowOff>
                  </to>
                </anchor>
              </controlPr>
            </control>
          </mc:Choice>
        </mc:AlternateContent>
        <mc:AlternateContent xmlns:mc="http://schemas.openxmlformats.org/markup-compatibility/2006">
          <mc:Choice Requires="x14">
            <control shapeId="6612" r:id="rId35" name="Check Box 468">
              <controlPr defaultSize="0" autoFill="0" autoLine="0" autoPict="0">
                <anchor moveWithCells="1">
                  <from>
                    <xdr:col>24</xdr:col>
                    <xdr:colOff>38100</xdr:colOff>
                    <xdr:row>11</xdr:row>
                    <xdr:rowOff>0</xdr:rowOff>
                  </from>
                  <to>
                    <xdr:col>27</xdr:col>
                    <xdr:colOff>57150</xdr:colOff>
                    <xdr:row>12</xdr:row>
                    <xdr:rowOff>9525</xdr:rowOff>
                  </to>
                </anchor>
              </controlPr>
            </control>
          </mc:Choice>
        </mc:AlternateContent>
        <mc:AlternateContent xmlns:mc="http://schemas.openxmlformats.org/markup-compatibility/2006">
          <mc:Choice Requires="x14">
            <control shapeId="6613" r:id="rId36" name="Check Box 469">
              <controlPr defaultSize="0" autoFill="0" autoLine="0" autoPict="0">
                <anchor moveWithCells="1">
                  <from>
                    <xdr:col>24</xdr:col>
                    <xdr:colOff>38100</xdr:colOff>
                    <xdr:row>12</xdr:row>
                    <xdr:rowOff>0</xdr:rowOff>
                  </from>
                  <to>
                    <xdr:col>27</xdr:col>
                    <xdr:colOff>57150</xdr:colOff>
                    <xdr:row>13</xdr:row>
                    <xdr:rowOff>9525</xdr:rowOff>
                  </to>
                </anchor>
              </controlPr>
            </control>
          </mc:Choice>
        </mc:AlternateContent>
        <mc:AlternateContent xmlns:mc="http://schemas.openxmlformats.org/markup-compatibility/2006">
          <mc:Choice Requires="x14">
            <control shapeId="6615" r:id="rId37" name="Check Box 471">
              <controlPr defaultSize="0" autoFill="0" autoLine="0" autoPict="0">
                <anchor moveWithCells="1">
                  <from>
                    <xdr:col>24</xdr:col>
                    <xdr:colOff>38100</xdr:colOff>
                    <xdr:row>20</xdr:row>
                    <xdr:rowOff>0</xdr:rowOff>
                  </from>
                  <to>
                    <xdr:col>27</xdr:col>
                    <xdr:colOff>57150</xdr:colOff>
                    <xdr:row>21</xdr:row>
                    <xdr:rowOff>9525</xdr:rowOff>
                  </to>
                </anchor>
              </controlPr>
            </control>
          </mc:Choice>
        </mc:AlternateContent>
        <mc:AlternateContent xmlns:mc="http://schemas.openxmlformats.org/markup-compatibility/2006">
          <mc:Choice Requires="x14">
            <control shapeId="6616" r:id="rId38" name="Check Box 472">
              <controlPr defaultSize="0" autoFill="0" autoLine="0" autoPict="0">
                <anchor moveWithCells="1">
                  <from>
                    <xdr:col>24</xdr:col>
                    <xdr:colOff>38100</xdr:colOff>
                    <xdr:row>20</xdr:row>
                    <xdr:rowOff>0</xdr:rowOff>
                  </from>
                  <to>
                    <xdr:col>27</xdr:col>
                    <xdr:colOff>57150</xdr:colOff>
                    <xdr:row>21</xdr:row>
                    <xdr:rowOff>9525</xdr:rowOff>
                  </to>
                </anchor>
              </controlPr>
            </control>
          </mc:Choice>
        </mc:AlternateContent>
        <mc:AlternateContent xmlns:mc="http://schemas.openxmlformats.org/markup-compatibility/2006">
          <mc:Choice Requires="x14">
            <control shapeId="6617" r:id="rId39" name="Check Box 473">
              <controlPr defaultSize="0" autoFill="0" autoLine="0" autoPict="0">
                <anchor moveWithCells="1">
                  <from>
                    <xdr:col>24</xdr:col>
                    <xdr:colOff>38100</xdr:colOff>
                    <xdr:row>21</xdr:row>
                    <xdr:rowOff>0</xdr:rowOff>
                  </from>
                  <to>
                    <xdr:col>27</xdr:col>
                    <xdr:colOff>57150</xdr:colOff>
                    <xdr:row>22</xdr:row>
                    <xdr:rowOff>9525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tabColor indexed="49"/>
  </sheetPr>
  <dimension ref="A1:AF156"/>
  <sheetViews>
    <sheetView workbookViewId="0">
      <pane xSplit="3" topLeftCell="D1" activePane="topRight" state="frozen"/>
      <selection activeCell="A72" sqref="A72"/>
      <selection pane="topRight" activeCell="D14" sqref="D14"/>
    </sheetView>
  </sheetViews>
  <sheetFormatPr defaultRowHeight="13.5"/>
  <cols>
    <col min="1" max="1" width="3.5" style="20" customWidth="1"/>
    <col min="2" max="2" width="13.25" style="20" customWidth="1"/>
    <col min="3" max="3" width="11.5" style="20" customWidth="1"/>
    <col min="4" max="9" width="11.125" style="20" customWidth="1"/>
    <col min="10" max="10" width="12.125" style="20" customWidth="1"/>
    <col min="11" max="29" width="11.125" style="20" customWidth="1"/>
    <col min="30" max="16384" width="9" style="20"/>
  </cols>
  <sheetData>
    <row r="1" spans="1:31" ht="4.5" customHeight="1" thickBot="1">
      <c r="A1" s="4"/>
      <c r="B1" s="4"/>
      <c r="C1" s="4"/>
      <c r="D1" s="4"/>
      <c r="E1" s="4"/>
      <c r="F1" s="4"/>
      <c r="G1" s="4"/>
      <c r="H1" s="4"/>
      <c r="I1" s="4"/>
      <c r="J1" s="4"/>
      <c r="K1" s="4"/>
      <c r="L1" s="4"/>
      <c r="M1" s="4"/>
      <c r="N1" s="4"/>
      <c r="O1" s="4"/>
      <c r="P1" s="4"/>
      <c r="Q1" s="4"/>
      <c r="R1" s="4"/>
      <c r="S1" s="4"/>
      <c r="T1" s="4"/>
      <c r="U1" s="4"/>
      <c r="V1" s="4"/>
      <c r="W1" s="4"/>
      <c r="X1" s="4"/>
      <c r="Y1" s="4"/>
      <c r="Z1" s="4"/>
      <c r="AA1" s="4"/>
      <c r="AB1" s="4"/>
      <c r="AC1" s="4"/>
      <c r="AD1" s="4"/>
      <c r="AE1" s="4"/>
    </row>
    <row r="2" spans="1:31" ht="26.25" customHeight="1" thickBot="1">
      <c r="A2" s="144" t="s">
        <v>32</v>
      </c>
      <c r="B2" s="169">
        <f>+☆start!V4</f>
        <v>2011</v>
      </c>
      <c r="C2" s="170">
        <f>+☆start!X4</f>
        <v>4</v>
      </c>
      <c r="D2" s="61" t="s">
        <v>45</v>
      </c>
      <c r="E2" s="62"/>
      <c r="F2" s="62"/>
      <c r="G2" s="63"/>
      <c r="H2" s="270"/>
      <c r="I2" s="270"/>
      <c r="J2" s="270"/>
      <c r="K2" s="270"/>
      <c r="L2" s="270"/>
      <c r="M2" s="4"/>
      <c r="N2" s="4"/>
      <c r="O2" s="4"/>
      <c r="P2" s="4"/>
      <c r="Q2" s="4"/>
      <c r="S2" s="4"/>
      <c r="T2" s="4"/>
      <c r="U2" s="4"/>
      <c r="V2" s="4"/>
      <c r="W2" s="4"/>
      <c r="X2" s="4"/>
      <c r="Y2" s="4"/>
      <c r="Z2" s="4"/>
      <c r="AA2" s="4"/>
      <c r="AB2" s="4"/>
      <c r="AC2" s="4"/>
      <c r="AD2" s="4"/>
      <c r="AE2" s="4"/>
    </row>
    <row r="3" spans="1:31" ht="3.75" customHeight="1">
      <c r="A3" s="167" t="s">
        <v>83</v>
      </c>
      <c r="B3" s="4"/>
      <c r="C3" s="4"/>
      <c r="D3" s="4"/>
      <c r="E3" s="4"/>
      <c r="F3" s="4"/>
      <c r="G3" s="4"/>
      <c r="H3" s="4"/>
      <c r="I3" s="4"/>
      <c r="J3" s="4"/>
      <c r="K3" s="4"/>
      <c r="L3" s="4"/>
      <c r="M3" s="4"/>
      <c r="N3" s="167" t="s">
        <v>83</v>
      </c>
      <c r="O3" s="4"/>
      <c r="P3" s="4"/>
      <c r="Q3" s="4"/>
      <c r="R3" s="4"/>
      <c r="S3" s="4"/>
      <c r="T3" s="4"/>
      <c r="U3" s="4"/>
      <c r="V3" s="4"/>
      <c r="W3" s="4"/>
      <c r="X3" s="4"/>
      <c r="Y3" s="4"/>
      <c r="Z3" s="4"/>
      <c r="AA3" s="4"/>
      <c r="AB3" s="4"/>
      <c r="AC3" s="4"/>
      <c r="AD3" s="4"/>
      <c r="AE3" s="4"/>
    </row>
    <row r="4" spans="1:31" s="168" customFormat="1" ht="16.5" customHeight="1">
      <c r="A4" s="822" t="s">
        <v>81</v>
      </c>
      <c r="B4" s="823"/>
      <c r="C4" s="189" t="s">
        <v>26</v>
      </c>
      <c r="D4" s="271" t="str">
        <f>+☆start!V12</f>
        <v>a</v>
      </c>
      <c r="E4" s="271" t="str">
        <f>+☆start!V13</f>
        <v>b</v>
      </c>
      <c r="F4" s="365"/>
      <c r="G4" s="184"/>
      <c r="H4" s="145"/>
      <c r="L4" s="4"/>
      <c r="M4" s="4"/>
    </row>
    <row r="5" spans="1:31">
      <c r="A5" s="113" t="s">
        <v>65</v>
      </c>
      <c r="B5" s="2"/>
      <c r="C5" s="186">
        <f t="shared" ref="C5:C31" si="0">SUM(D5:F5)</f>
        <v>4</v>
      </c>
      <c r="D5" s="187">
        <f>+時給社員A!E37</f>
        <v>4</v>
      </c>
      <c r="E5" s="188">
        <f>+時給社員B!E36</f>
        <v>0</v>
      </c>
      <c r="F5" s="366"/>
      <c r="G5" s="78"/>
      <c r="H5" s="5"/>
    </row>
    <row r="6" spans="1:31">
      <c r="A6" s="114" t="s">
        <v>19</v>
      </c>
      <c r="B6" s="2"/>
      <c r="C6" s="130">
        <f t="shared" si="0"/>
        <v>0.66666666666666596</v>
      </c>
      <c r="D6" s="137">
        <f>時給社員A!N37</f>
        <v>0.66666666666666596</v>
      </c>
      <c r="E6" s="138">
        <f>+時給社員B!N36</f>
        <v>0</v>
      </c>
      <c r="F6" s="367"/>
      <c r="G6" s="78"/>
      <c r="H6" s="5"/>
      <c r="I6" s="844" t="s">
        <v>153</v>
      </c>
      <c r="J6" s="844"/>
      <c r="K6" s="835" t="s">
        <v>118</v>
      </c>
      <c r="L6" s="836"/>
      <c r="M6" s="837" t="s">
        <v>147</v>
      </c>
      <c r="N6" s="838"/>
    </row>
    <row r="7" spans="1:31">
      <c r="A7" s="115" t="s">
        <v>58</v>
      </c>
      <c r="B7" s="2"/>
      <c r="C7" s="130">
        <f t="shared" si="0"/>
        <v>0.36666666666666797</v>
      </c>
      <c r="D7" s="137">
        <f>+時給社員A!P37</f>
        <v>0.36666666666666797</v>
      </c>
      <c r="E7" s="138">
        <f>+時給社員B!P36</f>
        <v>0</v>
      </c>
      <c r="F7" s="367"/>
      <c r="G7" s="78"/>
      <c r="H7" s="5"/>
      <c r="I7" s="250">
        <v>10000</v>
      </c>
      <c r="J7" s="256">
        <f>+E126*10000</f>
        <v>40000</v>
      </c>
      <c r="K7" s="315" t="s">
        <v>13</v>
      </c>
      <c r="L7" s="256">
        <f>+C21+C85</f>
        <v>44444</v>
      </c>
      <c r="M7" s="256" t="str">
        <f>+B22</f>
        <v>健康保険</v>
      </c>
      <c r="N7" s="256">
        <f>+C22+C86</f>
        <v>0</v>
      </c>
    </row>
    <row r="8" spans="1:31">
      <c r="A8" s="124" t="s">
        <v>132</v>
      </c>
      <c r="B8" s="269"/>
      <c r="C8" s="130">
        <f t="shared" si="0"/>
        <v>0.66666666666666596</v>
      </c>
      <c r="D8" s="137">
        <f>+時給社員A!R37</f>
        <v>0.66666666666666596</v>
      </c>
      <c r="E8" s="138">
        <f>+時給社員B!R36</f>
        <v>0</v>
      </c>
      <c r="F8" s="367"/>
      <c r="G8" s="78"/>
      <c r="H8" s="5"/>
      <c r="I8" s="250">
        <v>5000</v>
      </c>
      <c r="J8" s="256">
        <f>+G126*5000</f>
        <v>0</v>
      </c>
      <c r="K8" s="315" t="s">
        <v>148</v>
      </c>
      <c r="L8" s="256">
        <f>+C30+C94</f>
        <v>178</v>
      </c>
      <c r="M8" s="256" t="str">
        <f>+B23</f>
        <v>厚生年金</v>
      </c>
      <c r="N8" s="256">
        <f>+C23+C87</f>
        <v>0</v>
      </c>
    </row>
    <row r="9" spans="1:31">
      <c r="A9" s="123" t="s">
        <v>133</v>
      </c>
      <c r="B9" s="269"/>
      <c r="C9" s="130">
        <f t="shared" si="0"/>
        <v>0.33333333333333398</v>
      </c>
      <c r="D9" s="137">
        <f>+時給社員A!T37</f>
        <v>0.33333333333333398</v>
      </c>
      <c r="E9" s="138">
        <f>+時給社員B!T36</f>
        <v>0</v>
      </c>
      <c r="F9" s="367"/>
      <c r="G9" s="78"/>
      <c r="H9" s="5"/>
      <c r="I9" s="250">
        <v>1000</v>
      </c>
      <c r="J9" s="256">
        <f>+I126*1000</f>
        <v>4000</v>
      </c>
      <c r="K9" s="323"/>
      <c r="L9" s="327">
        <f>+L7-L8</f>
        <v>44266</v>
      </c>
      <c r="M9" s="256" t="str">
        <f>+B24</f>
        <v>雇用保険</v>
      </c>
      <c r="N9" s="256">
        <f>+C24+C88</f>
        <v>178</v>
      </c>
    </row>
    <row r="10" spans="1:31" ht="12" customHeight="1">
      <c r="A10" s="819" t="s">
        <v>43</v>
      </c>
      <c r="B10" s="243" t="s">
        <v>61</v>
      </c>
      <c r="C10" s="10">
        <f t="shared" si="0"/>
        <v>11680</v>
      </c>
      <c r="D10" s="244">
        <f>+時給社員A!M37</f>
        <v>11680</v>
      </c>
      <c r="E10" s="245">
        <f>+時給社員B!M36</f>
        <v>0</v>
      </c>
      <c r="F10" s="349"/>
      <c r="G10" s="78"/>
      <c r="H10" s="5"/>
      <c r="I10" s="250">
        <v>500</v>
      </c>
      <c r="J10" s="256">
        <f>+K126*500</f>
        <v>0</v>
      </c>
      <c r="K10" s="251"/>
      <c r="L10" s="4"/>
      <c r="M10" s="256" t="str">
        <f>+B25</f>
        <v>所得税</v>
      </c>
      <c r="N10" s="256">
        <f>+C25+C89</f>
        <v>0</v>
      </c>
    </row>
    <row r="11" spans="1:31" ht="12.75" customHeight="1">
      <c r="A11" s="820"/>
      <c r="B11" s="123" t="s">
        <v>129</v>
      </c>
      <c r="C11" s="9">
        <f t="shared" si="0"/>
        <v>7164</v>
      </c>
      <c r="D11" s="131">
        <f>+時給社員A!O37</f>
        <v>7164</v>
      </c>
      <c r="E11" s="131">
        <f>+時給社員B!O36</f>
        <v>0</v>
      </c>
      <c r="F11" s="352"/>
      <c r="G11" s="78"/>
      <c r="H11" s="5"/>
      <c r="I11" s="250">
        <v>100</v>
      </c>
      <c r="J11" s="256">
        <f>+M126*100</f>
        <v>200</v>
      </c>
      <c r="K11" s="251"/>
      <c r="L11" s="4"/>
      <c r="M11" s="256" t="str">
        <f>+B26</f>
        <v>住民税</v>
      </c>
      <c r="N11" s="256">
        <f>+C26+C90</f>
        <v>0</v>
      </c>
    </row>
    <row r="12" spans="1:31" ht="12.75" customHeight="1">
      <c r="A12" s="820"/>
      <c r="B12" s="124" t="s">
        <v>60</v>
      </c>
      <c r="C12" s="9">
        <f t="shared" si="0"/>
        <v>16000</v>
      </c>
      <c r="D12" s="133">
        <f>+時給社員A!Q37</f>
        <v>16000</v>
      </c>
      <c r="E12" s="171">
        <f>+時給社員B!Q36</f>
        <v>0</v>
      </c>
      <c r="F12" s="350"/>
      <c r="G12" s="78"/>
      <c r="H12" s="5"/>
      <c r="I12" s="250">
        <v>50</v>
      </c>
      <c r="J12" s="256">
        <f>+O126*50</f>
        <v>50</v>
      </c>
      <c r="K12" s="251"/>
      <c r="L12" s="4"/>
      <c r="M12" s="324"/>
      <c r="N12" s="328">
        <f>SUM(N7:N11)</f>
        <v>178</v>
      </c>
    </row>
    <row r="13" spans="1:31" ht="12.75" customHeight="1">
      <c r="A13" s="820"/>
      <c r="B13" s="123" t="s">
        <v>66</v>
      </c>
      <c r="C13" s="9">
        <f t="shared" si="0"/>
        <v>9600</v>
      </c>
      <c r="D13" s="132">
        <f>+時給社員A!S37</f>
        <v>9600</v>
      </c>
      <c r="E13" s="132">
        <f>+時給社員B!S36</f>
        <v>0</v>
      </c>
      <c r="F13" s="352"/>
      <c r="G13" s="78"/>
      <c r="H13" s="5"/>
      <c r="I13" s="250">
        <v>10</v>
      </c>
      <c r="J13" s="256">
        <f>+Q126*10</f>
        <v>10</v>
      </c>
      <c r="K13" s="5"/>
      <c r="L13" s="5"/>
      <c r="M13" s="5"/>
      <c r="N13" s="5"/>
    </row>
    <row r="14" spans="1:31" ht="12.75" customHeight="1">
      <c r="A14" s="820"/>
      <c r="B14" s="296" t="s">
        <v>0</v>
      </c>
      <c r="C14" s="9">
        <f t="shared" si="0"/>
        <v>0</v>
      </c>
      <c r="D14" s="134"/>
      <c r="E14" s="134"/>
      <c r="F14" s="349"/>
      <c r="G14" s="78"/>
      <c r="H14" s="5"/>
      <c r="I14" s="250">
        <v>5</v>
      </c>
      <c r="J14" s="256">
        <f>+S126*5</f>
        <v>5</v>
      </c>
      <c r="K14" s="5"/>
      <c r="L14" s="5"/>
      <c r="M14" s="5"/>
      <c r="N14" s="5"/>
    </row>
    <row r="15" spans="1:31" ht="12.75" customHeight="1">
      <c r="A15" s="820"/>
      <c r="B15" s="297" t="s">
        <v>1</v>
      </c>
      <c r="C15" s="9">
        <f t="shared" si="0"/>
        <v>0</v>
      </c>
      <c r="D15" s="134"/>
      <c r="E15" s="134"/>
      <c r="F15" s="350"/>
      <c r="G15" s="78"/>
      <c r="H15" s="5"/>
      <c r="I15" s="250">
        <v>1</v>
      </c>
      <c r="J15" s="256">
        <f>+U126</f>
        <v>1</v>
      </c>
      <c r="K15" s="5"/>
      <c r="L15" s="5"/>
      <c r="M15" s="5"/>
      <c r="N15" s="5"/>
    </row>
    <row r="16" spans="1:31" ht="12.75" customHeight="1">
      <c r="A16" s="820"/>
      <c r="B16" s="297"/>
      <c r="C16" s="9">
        <f t="shared" si="0"/>
        <v>0</v>
      </c>
      <c r="D16" s="134"/>
      <c r="E16" s="134"/>
      <c r="F16" s="350"/>
      <c r="G16" s="78"/>
      <c r="H16" s="5"/>
      <c r="I16" s="325" t="s">
        <v>124</v>
      </c>
      <c r="J16" s="326">
        <f>SUM(J7:J15)</f>
        <v>44266</v>
      </c>
      <c r="K16" s="5"/>
      <c r="L16" s="5"/>
      <c r="M16" s="5"/>
      <c r="N16" s="5"/>
    </row>
    <row r="17" spans="1:31" ht="12.75" customHeight="1">
      <c r="A17" s="820"/>
      <c r="B17" s="297"/>
      <c r="C17" s="9">
        <f t="shared" si="0"/>
        <v>0</v>
      </c>
      <c r="D17" s="134"/>
      <c r="E17" s="134"/>
      <c r="F17" s="350"/>
      <c r="G17" s="78"/>
      <c r="H17" s="5"/>
    </row>
    <row r="18" spans="1:31" ht="12.75" customHeight="1">
      <c r="A18" s="820"/>
      <c r="B18" s="297"/>
      <c r="C18" s="9">
        <f t="shared" si="0"/>
        <v>0</v>
      </c>
      <c r="D18" s="134"/>
      <c r="E18" s="134"/>
      <c r="F18" s="351"/>
      <c r="G18" s="78"/>
      <c r="H18" s="5"/>
    </row>
    <row r="19" spans="1:31" ht="12.75" customHeight="1">
      <c r="A19" s="820"/>
      <c r="B19" s="6" t="s">
        <v>2</v>
      </c>
      <c r="C19" s="9">
        <f t="shared" si="0"/>
        <v>44444</v>
      </c>
      <c r="D19" s="209">
        <f>SUM(D10:D18)</f>
        <v>44444</v>
      </c>
      <c r="E19" s="210">
        <f>SUM(E10:E18)</f>
        <v>0</v>
      </c>
      <c r="F19" s="369"/>
      <c r="G19" s="78"/>
      <c r="H19" s="5"/>
    </row>
    <row r="20" spans="1:31" ht="12.75" customHeight="1">
      <c r="A20" s="820"/>
      <c r="B20" s="297" t="s">
        <v>3</v>
      </c>
      <c r="C20" s="9">
        <f t="shared" si="0"/>
        <v>0</v>
      </c>
      <c r="D20" s="142"/>
      <c r="E20" s="142"/>
      <c r="F20" s="352"/>
      <c r="G20" s="78"/>
      <c r="H20" s="5"/>
      <c r="I20" s="839" t="str">
        <f>+時給支払明細書!E14&amp;" 銀行振り込み表"</f>
        <v>平成23年4月分 銀行振り込み表</v>
      </c>
      <c r="J20" s="840"/>
      <c r="K20" s="840"/>
      <c r="L20" s="841"/>
      <c r="M20" s="842" t="str">
        <f>+☆start!AI4</f>
        <v>会社名</v>
      </c>
      <c r="N20" s="843"/>
    </row>
    <row r="21" spans="1:31" ht="12.75" customHeight="1">
      <c r="A21" s="820"/>
      <c r="B21" s="22" t="s">
        <v>4</v>
      </c>
      <c r="C21" s="129">
        <f t="shared" si="0"/>
        <v>44444</v>
      </c>
      <c r="D21" s="209">
        <f>SUM(D19:D20)</f>
        <v>44444</v>
      </c>
      <c r="E21" s="210">
        <f>SUM(E19:E20)</f>
        <v>0</v>
      </c>
      <c r="F21" s="369"/>
      <c r="G21" s="78"/>
      <c r="H21" s="5"/>
      <c r="I21" s="317" t="s">
        <v>150</v>
      </c>
      <c r="J21" s="236" t="s">
        <v>149</v>
      </c>
      <c r="K21" s="236" t="s">
        <v>151</v>
      </c>
      <c r="L21" s="317" t="s">
        <v>150</v>
      </c>
      <c r="M21" s="236" t="s">
        <v>149</v>
      </c>
      <c r="N21" s="236" t="s">
        <v>151</v>
      </c>
    </row>
    <row r="22" spans="1:31" ht="12.75" customHeight="1">
      <c r="A22" s="819" t="s">
        <v>44</v>
      </c>
      <c r="B22" s="125" t="str">
        <f>+B99</f>
        <v>健康保険</v>
      </c>
      <c r="C22" s="9">
        <f t="shared" si="0"/>
        <v>0</v>
      </c>
      <c r="D22" s="370"/>
      <c r="E22" s="370"/>
      <c r="F22" s="371"/>
      <c r="G22" s="78"/>
      <c r="H22" s="5"/>
      <c r="I22" s="330" t="str">
        <f>+☆start!V12</f>
        <v>a</v>
      </c>
      <c r="J22" s="316" t="s">
        <v>154</v>
      </c>
      <c r="K22" s="332">
        <f>IF(D121&gt;0,0,+$D$31)</f>
        <v>0</v>
      </c>
      <c r="L22" s="331" t="str">
        <f>+☆start!V21</f>
        <v>ｱ</v>
      </c>
      <c r="M22" s="316"/>
      <c r="N22" s="332">
        <f>IF(D123&gt;0,0,+$D$95)</f>
        <v>0</v>
      </c>
    </row>
    <row r="23" spans="1:31" ht="12.75" customHeight="1">
      <c r="A23" s="820"/>
      <c r="B23" s="126" t="str">
        <f>+B100</f>
        <v>厚生年金</v>
      </c>
      <c r="C23" s="9">
        <f t="shared" si="0"/>
        <v>0</v>
      </c>
      <c r="D23" s="370"/>
      <c r="E23" s="370"/>
      <c r="F23" s="371"/>
      <c r="G23" s="78"/>
      <c r="H23" s="5"/>
      <c r="I23" s="330" t="str">
        <f>+☆start!V13</f>
        <v>b</v>
      </c>
      <c r="J23" s="316"/>
      <c r="K23" s="332">
        <f>IF(D122&gt;0,0,+$E$31)</f>
        <v>0</v>
      </c>
      <c r="L23" s="331" t="str">
        <f>+☆start!V22</f>
        <v>ｲ</v>
      </c>
      <c r="M23" s="316"/>
      <c r="N23" s="332">
        <f>IF(D124&gt;0,0,+$E$95)</f>
        <v>0</v>
      </c>
    </row>
    <row r="24" spans="1:31" ht="12.75" customHeight="1">
      <c r="A24" s="820"/>
      <c r="B24" s="127" t="str">
        <f>+B101</f>
        <v>雇用保険</v>
      </c>
      <c r="C24" s="117">
        <f t="shared" si="0"/>
        <v>178</v>
      </c>
      <c r="D24" s="507">
        <f>IF(☆start!$AC$12="A",☆start!$AK$9*集計表!D21,0)+IF(☆start!$AC$12="B",☆start!$AK$10*集計表!D21,0)</f>
        <v>178</v>
      </c>
      <c r="E24" s="507">
        <f>IF(☆start!$AC$13="A",☆start!$AK$9*集計表!E21,0)+IF(☆start!$AC$13="B",☆start!$AK$10*集計表!E21,0)</f>
        <v>0</v>
      </c>
      <c r="F24" s="371"/>
      <c r="G24" s="78"/>
      <c r="H24" s="5"/>
      <c r="I24" s="237"/>
      <c r="J24" s="237"/>
      <c r="K24" s="374"/>
      <c r="L24" s="237"/>
      <c r="M24" s="316"/>
      <c r="N24" s="318"/>
    </row>
    <row r="25" spans="1:31" ht="12.75" customHeight="1">
      <c r="A25" s="820"/>
      <c r="B25" s="475" t="s">
        <v>8</v>
      </c>
      <c r="C25" s="249">
        <f t="shared" si="0"/>
        <v>0</v>
      </c>
      <c r="D25" s="229">
        <f>IF(☆start!$AB$12=0,0,IF(☆start!$AB$12="乙",IF((VLOOKUP(D32,説明書!$AC$4:$AO$341,13,TRUE))&gt;☆start!$AI$12*説明書!$AA$19,(VLOOKUP(D32,説明書!$AC$4:$AO$341,13,TRUE))-☆start!$AI$12*説明書!$AA$19,0),(ROUNDDOWN((VLOOKUP(D32,説明書!$AC$4:$AO$341,D33+3,TRUE)+IF(D32-説明書!$AC$341&gt;0,D32-説明書!$AC$341,0)*説明書!$Y$20+IF(D32-説明書!$V$21&gt;0,D32-説明書!$V$21,0)*説明書!$AA$21),-1))))</f>
        <v>0</v>
      </c>
      <c r="E25" s="229">
        <f>IF(☆start!$AB$13=0,0,IF(☆start!$AB$13="乙",IF((VLOOKUP(E32,説明書!$AC$4:$AO$341,13,TRUE))&gt;☆start!$AI$13*説明書!$AA$19,(VLOOKUP(E32,説明書!$AC$4:$AO$341,13,TRUE))-☆start!$AI$13*説明書!$AA$19,0),(ROUNDDOWN((VLOOKUP(E32,説明書!$AC$4:$AO$341,E33+3,TRUE)+IF(E32-説明書!$AC$341&gt;0,E32-説明書!$AC$341,0)*説明書!$Y$20+IF(E32-説明書!$V$21&gt;0,E32-説明書!$V$21,0)*説明書!$AA$21),-1))))</f>
        <v>0</v>
      </c>
      <c r="F25" s="363"/>
      <c r="G25" s="78"/>
      <c r="H25" s="5"/>
      <c r="I25" s="319"/>
      <c r="J25" s="319"/>
      <c r="K25" s="333">
        <f>SUM(K22:K24)</f>
        <v>0</v>
      </c>
      <c r="L25" s="320" t="s">
        <v>152</v>
      </c>
      <c r="M25" s="833">
        <f>+K22+K23+N22+N23</f>
        <v>0</v>
      </c>
      <c r="N25" s="834"/>
    </row>
    <row r="26" spans="1:31" ht="12.75" customHeight="1">
      <c r="A26" s="820"/>
      <c r="B26" s="126" t="str">
        <f>+B103</f>
        <v>住民税</v>
      </c>
      <c r="C26" s="9">
        <f t="shared" si="0"/>
        <v>0</v>
      </c>
      <c r="D26" s="135"/>
      <c r="E26" s="135"/>
      <c r="F26" s="350"/>
      <c r="G26" s="78"/>
      <c r="H26" s="5"/>
    </row>
    <row r="27" spans="1:31" ht="12.75" customHeight="1">
      <c r="A27" s="820"/>
      <c r="B27" s="297"/>
      <c r="C27" s="9">
        <f t="shared" si="0"/>
        <v>0</v>
      </c>
      <c r="D27" s="135"/>
      <c r="E27" s="135"/>
      <c r="F27" s="350"/>
      <c r="G27" s="78"/>
      <c r="H27" s="5"/>
    </row>
    <row r="28" spans="1:31" ht="12.75" customHeight="1">
      <c r="A28" s="820"/>
      <c r="B28" s="297"/>
      <c r="C28" s="9">
        <f t="shared" si="0"/>
        <v>0</v>
      </c>
      <c r="D28" s="135"/>
      <c r="E28" s="135"/>
      <c r="F28" s="350"/>
      <c r="G28" s="78"/>
      <c r="H28" s="5"/>
    </row>
    <row r="29" spans="1:31" ht="12.75" customHeight="1">
      <c r="A29" s="820"/>
      <c r="B29" s="297"/>
      <c r="C29" s="9">
        <f t="shared" si="0"/>
        <v>0</v>
      </c>
      <c r="D29" s="135"/>
      <c r="E29" s="135"/>
      <c r="F29" s="350"/>
      <c r="G29" s="78"/>
      <c r="H29" s="5"/>
    </row>
    <row r="30" spans="1:31" ht="12.75" customHeight="1">
      <c r="A30" s="821"/>
      <c r="B30" s="86" t="s">
        <v>4</v>
      </c>
      <c r="C30" s="9">
        <f t="shared" si="0"/>
        <v>178</v>
      </c>
      <c r="D30" s="136">
        <f>SUM(D22:D29)</f>
        <v>178</v>
      </c>
      <c r="E30" s="136">
        <f>SUM(E22:E29)</f>
        <v>0</v>
      </c>
      <c r="F30" s="372"/>
      <c r="G30" s="78"/>
      <c r="H30" s="5"/>
    </row>
    <row r="31" spans="1:31" ht="14.25" customHeight="1">
      <c r="A31" s="824" t="s">
        <v>10</v>
      </c>
      <c r="B31" s="824"/>
      <c r="C31" s="9">
        <f t="shared" si="0"/>
        <v>44266</v>
      </c>
      <c r="D31" s="9">
        <f>+D21-D30</f>
        <v>44266</v>
      </c>
      <c r="E31" s="9">
        <f>+E21-E30</f>
        <v>0</v>
      </c>
      <c r="F31" s="368"/>
      <c r="G31" s="78"/>
      <c r="H31" s="5"/>
    </row>
    <row r="32" spans="1:31" hidden="1">
      <c r="A32" s="55"/>
      <c r="B32" s="24" t="s">
        <v>27</v>
      </c>
      <c r="C32" s="190"/>
      <c r="D32" s="48">
        <f>+D19-D22-D23-D24</f>
        <v>44266</v>
      </c>
      <c r="E32" s="48">
        <f>+E19-E22-E23-E24</f>
        <v>0</v>
      </c>
      <c r="F32" s="48">
        <f>+F19-F22-F23-F24</f>
        <v>0</v>
      </c>
      <c r="G32" s="468"/>
      <c r="H32" s="468"/>
      <c r="I32" s="468"/>
      <c r="J32" s="468"/>
      <c r="K32" s="468"/>
      <c r="L32" s="160" t="e">
        <f>+#REF!-#REF!-#REF!-#REF!</f>
        <v>#REF!</v>
      </c>
      <c r="M32" s="161" t="e">
        <f>+#REF!-#REF!-#REF!-#REF!</f>
        <v>#REF!</v>
      </c>
      <c r="N32" s="48" t="e">
        <f>+#REF!-#REF!-#REF!-#REF!</f>
        <v>#REF!</v>
      </c>
      <c r="O32" s="48" t="e">
        <f>+#REF!-#REF!-#REF!-#REF!</f>
        <v>#REF!</v>
      </c>
      <c r="P32" s="48" t="e">
        <f>+#REF!-#REF!-#REF!-#REF!</f>
        <v>#REF!</v>
      </c>
      <c r="Q32" s="48" t="e">
        <f>+#REF!-#REF!-#REF!-#REF!</f>
        <v>#REF!</v>
      </c>
      <c r="R32" s="48" t="e">
        <f>+#REF!-#REF!-#REF!-#REF!</f>
        <v>#REF!</v>
      </c>
      <c r="S32" s="48" t="e">
        <f>+#REF!-#REF!-#REF!-#REF!</f>
        <v>#REF!</v>
      </c>
      <c r="T32" s="48" t="e">
        <f>+#REF!-#REF!-#REF!-#REF!</f>
        <v>#REF!</v>
      </c>
      <c r="U32" s="48" t="e">
        <f>+#REF!-#REF!-#REF!-#REF!</f>
        <v>#REF!</v>
      </c>
      <c r="V32" s="48" t="e">
        <f>+#REF!-#REF!-#REF!-#REF!</f>
        <v>#REF!</v>
      </c>
      <c r="W32" s="48" t="e">
        <f>+#REF!-#REF!-#REF!-#REF!</f>
        <v>#REF!</v>
      </c>
      <c r="X32" s="48" t="e">
        <f>+#REF!-#REF!-#REF!-#REF!</f>
        <v>#REF!</v>
      </c>
      <c r="Y32" s="48" t="e">
        <f>+#REF!-#REF!-#REF!-#REF!</f>
        <v>#REF!</v>
      </c>
      <c r="Z32" s="48" t="e">
        <f>+#REF!-#REF!-#REF!-#REF!</f>
        <v>#REF!</v>
      </c>
      <c r="AA32" s="48" t="e">
        <f>+#REF!-#REF!-#REF!-#REF!</f>
        <v>#REF!</v>
      </c>
      <c r="AB32" s="48" t="e">
        <f>+#REF!-#REF!-#REF!-#REF!</f>
        <v>#REF!</v>
      </c>
      <c r="AC32" s="160" t="e">
        <f>+#REF!-#REF!-#REF!-#REF!</f>
        <v>#REF!</v>
      </c>
      <c r="AD32" s="185"/>
      <c r="AE32" s="25"/>
    </row>
    <row r="33" spans="1:31" s="289" customFormat="1" hidden="1">
      <c r="A33" s="290" t="s">
        <v>83</v>
      </c>
      <c r="B33" s="285" t="s">
        <v>11</v>
      </c>
      <c r="C33" s="291"/>
      <c r="D33" s="286">
        <f>+☆start!$AI12</f>
        <v>0</v>
      </c>
      <c r="E33" s="286">
        <f>+☆start!$AI13</f>
        <v>0</v>
      </c>
      <c r="F33" s="286">
        <f>+☆start!$AI14</f>
        <v>0</v>
      </c>
      <c r="G33" s="469"/>
      <c r="H33" s="469"/>
      <c r="I33" s="469"/>
      <c r="J33" s="469"/>
      <c r="K33" s="469"/>
      <c r="L33" s="287" t="e">
        <f>+☆start!#REF!</f>
        <v>#REF!</v>
      </c>
      <c r="M33" s="292" t="e">
        <f>+☆start!#REF!</f>
        <v>#REF!</v>
      </c>
      <c r="N33" s="293" t="e">
        <f>+☆start!#REF!</f>
        <v>#REF!</v>
      </c>
      <c r="O33" s="293" t="e">
        <f>+☆start!#REF!</f>
        <v>#REF!</v>
      </c>
      <c r="P33" s="293" t="e">
        <f>+☆start!#REF!</f>
        <v>#REF!</v>
      </c>
      <c r="Q33" s="293" t="e">
        <f>+☆start!#REF!</f>
        <v>#REF!</v>
      </c>
      <c r="R33" s="293" t="e">
        <f>+☆start!#REF!</f>
        <v>#REF!</v>
      </c>
      <c r="S33" s="293" t="e">
        <f>+☆start!#REF!</f>
        <v>#REF!</v>
      </c>
      <c r="T33" s="293" t="e">
        <f>+☆start!#REF!</f>
        <v>#REF!</v>
      </c>
      <c r="U33" s="293" t="e">
        <f>+☆start!#REF!</f>
        <v>#REF!</v>
      </c>
      <c r="V33" s="293" t="e">
        <f>+☆start!#REF!</f>
        <v>#REF!</v>
      </c>
      <c r="W33" s="293" t="e">
        <f>+☆start!#REF!</f>
        <v>#REF!</v>
      </c>
      <c r="X33" s="293" t="e">
        <f>+☆start!#REF!</f>
        <v>#REF!</v>
      </c>
      <c r="Y33" s="293" t="e">
        <f>+☆start!#REF!</f>
        <v>#REF!</v>
      </c>
      <c r="Z33" s="293" t="e">
        <f>+☆start!#REF!</f>
        <v>#REF!</v>
      </c>
      <c r="AA33" s="293" t="e">
        <f>+☆start!#REF!</f>
        <v>#REF!</v>
      </c>
      <c r="AB33" s="293" t="e">
        <f>+☆start!#REF!</f>
        <v>#REF!</v>
      </c>
      <c r="AC33" s="293" t="e">
        <f>+☆start!#REF!</f>
        <v>#REF!</v>
      </c>
      <c r="AD33" s="294"/>
      <c r="AE33" s="295"/>
    </row>
    <row r="34" spans="1:31" hidden="1">
      <c r="A34" s="167" t="s">
        <v>83</v>
      </c>
      <c r="B34" s="7"/>
      <c r="C34" s="7"/>
      <c r="D34" s="8"/>
      <c r="E34" s="8"/>
      <c r="F34" s="8"/>
      <c r="G34" s="8"/>
      <c r="H34" s="8"/>
      <c r="I34" s="8"/>
      <c r="J34" s="8"/>
      <c r="K34" s="8"/>
      <c r="L34" s="8"/>
      <c r="M34" s="162"/>
      <c r="N34" s="8"/>
      <c r="O34" s="8"/>
      <c r="P34" s="8"/>
      <c r="Q34" s="8"/>
      <c r="R34" s="8"/>
      <c r="S34" s="8"/>
      <c r="T34" s="5"/>
      <c r="U34" s="5"/>
      <c r="V34" s="5"/>
      <c r="W34" s="5"/>
      <c r="X34" s="5"/>
      <c r="Y34" s="5"/>
      <c r="Z34" s="5"/>
      <c r="AA34" s="5"/>
      <c r="AB34" s="5"/>
      <c r="AC34" s="5"/>
      <c r="AD34" s="5"/>
      <c r="AE34" s="5"/>
    </row>
    <row r="35" spans="1:31" hidden="1">
      <c r="A35" s="7"/>
      <c r="B35" s="7"/>
      <c r="C35" s="7"/>
      <c r="D35" s="8"/>
      <c r="E35" s="8"/>
      <c r="F35" s="8"/>
      <c r="G35" s="8"/>
      <c r="H35" s="8"/>
      <c r="I35" s="8"/>
      <c r="J35" s="8"/>
      <c r="K35" s="8"/>
      <c r="L35" s="8"/>
      <c r="M35" s="8"/>
      <c r="N35" s="8"/>
      <c r="O35" s="8"/>
      <c r="P35" s="8"/>
      <c r="Q35" s="8"/>
      <c r="R35" s="8"/>
      <c r="S35" s="8"/>
      <c r="T35" s="5"/>
      <c r="U35" s="5"/>
      <c r="V35" s="5"/>
      <c r="W35" s="5"/>
      <c r="X35" s="5"/>
      <c r="Y35" s="5"/>
      <c r="Z35" s="5"/>
      <c r="AA35" s="5"/>
      <c r="AB35" s="5"/>
      <c r="AC35" s="5"/>
      <c r="AD35" s="5"/>
      <c r="AE35" s="5"/>
    </row>
    <row r="36" spans="1:31" hidden="1">
      <c r="A36" s="827" t="s">
        <v>34</v>
      </c>
      <c r="B36" s="52" t="s">
        <v>41</v>
      </c>
      <c r="C36" s="45" t="s">
        <v>33</v>
      </c>
      <c r="D36" s="3"/>
      <c r="E36" s="8"/>
      <c r="F36" s="3"/>
      <c r="G36" s="8"/>
      <c r="H36" s="8"/>
      <c r="I36" s="8"/>
      <c r="J36" s="8"/>
      <c r="K36" s="8"/>
      <c r="L36" s="8"/>
      <c r="M36" s="8"/>
      <c r="N36" s="8"/>
      <c r="O36" s="8"/>
      <c r="P36" s="8"/>
      <c r="Q36" s="8"/>
      <c r="R36" s="8"/>
      <c r="S36" s="8"/>
      <c r="T36" s="5"/>
      <c r="U36" s="5"/>
      <c r="V36" s="5"/>
      <c r="W36" s="5"/>
      <c r="X36" s="5"/>
      <c r="Y36" s="5"/>
      <c r="Z36" s="5"/>
      <c r="AA36" s="5"/>
      <c r="AB36" s="5"/>
      <c r="AC36" s="5"/>
      <c r="AD36" s="5"/>
      <c r="AE36" s="5"/>
    </row>
    <row r="37" spans="1:31" hidden="1">
      <c r="A37" s="828"/>
      <c r="B37" s="140">
        <v>10000</v>
      </c>
      <c r="C37" s="141" t="e">
        <f t="shared" ref="C37:C42" si="1">SUM(E50:AD50)+K7</f>
        <v>#REF!</v>
      </c>
      <c r="D37" s="3"/>
      <c r="E37" s="69"/>
      <c r="F37" s="69"/>
      <c r="G37" s="69"/>
      <c r="H37" s="69"/>
      <c r="I37" s="69"/>
      <c r="J37" s="17"/>
      <c r="K37" s="17"/>
      <c r="L37" s="17"/>
      <c r="M37" s="17"/>
      <c r="N37" s="17"/>
      <c r="O37" s="17"/>
      <c r="P37" s="17"/>
      <c r="Q37" s="17"/>
      <c r="R37" s="17"/>
      <c r="S37" s="17"/>
      <c r="T37" s="17"/>
      <c r="U37" s="17"/>
      <c r="V37" s="18"/>
      <c r="W37" s="5"/>
      <c r="X37" s="5"/>
      <c r="Y37" s="5"/>
      <c r="Z37" s="5"/>
      <c r="AA37" s="5"/>
      <c r="AB37" s="5"/>
      <c r="AC37" s="5"/>
      <c r="AD37" s="5"/>
      <c r="AE37" s="5"/>
    </row>
    <row r="38" spans="1:31" hidden="1">
      <c r="A38" s="828"/>
      <c r="B38" s="140">
        <v>5000</v>
      </c>
      <c r="C38" s="141" t="e">
        <f t="shared" si="1"/>
        <v>#REF!</v>
      </c>
      <c r="D38" s="3"/>
      <c r="E38" s="69"/>
      <c r="F38" s="69"/>
      <c r="G38" s="69"/>
      <c r="H38" s="69"/>
      <c r="I38" s="69"/>
      <c r="J38" s="17"/>
      <c r="K38" s="17"/>
      <c r="L38" s="17"/>
      <c r="M38" s="17"/>
      <c r="N38" s="17"/>
      <c r="O38" s="17"/>
      <c r="P38" s="17"/>
      <c r="Q38" s="17"/>
      <c r="R38" s="17"/>
      <c r="S38" s="17"/>
      <c r="T38" s="17"/>
      <c r="U38" s="17"/>
      <c r="V38" s="18"/>
      <c r="W38" s="5"/>
      <c r="X38" s="5"/>
      <c r="Y38" s="5"/>
      <c r="Z38" s="5"/>
      <c r="AA38" s="5"/>
      <c r="AB38" s="5"/>
      <c r="AC38" s="5"/>
      <c r="AD38" s="5"/>
      <c r="AE38" s="5"/>
    </row>
    <row r="39" spans="1:31" hidden="1">
      <c r="A39" s="828"/>
      <c r="B39" s="140">
        <v>1000</v>
      </c>
      <c r="C39" s="141" t="e">
        <f t="shared" si="1"/>
        <v>#REF!</v>
      </c>
      <c r="D39" s="3"/>
      <c r="E39" s="69"/>
      <c r="F39" s="69"/>
      <c r="G39" s="69"/>
      <c r="H39" s="69"/>
      <c r="I39" s="69"/>
      <c r="J39" s="17"/>
      <c r="K39" s="17"/>
      <c r="L39" s="17"/>
      <c r="M39" s="17"/>
      <c r="N39" s="17"/>
      <c r="O39" s="17"/>
      <c r="P39" s="17"/>
      <c r="Q39" s="17"/>
      <c r="R39" s="17"/>
      <c r="S39" s="17"/>
      <c r="T39" s="17"/>
      <c r="U39" s="17"/>
      <c r="V39" s="18"/>
      <c r="W39" s="5"/>
      <c r="X39" s="5"/>
      <c r="Y39" s="5"/>
      <c r="Z39" s="5"/>
      <c r="AA39" s="5"/>
      <c r="AB39" s="5"/>
      <c r="AC39" s="5"/>
      <c r="AD39" s="5"/>
      <c r="AE39" s="5"/>
    </row>
    <row r="40" spans="1:31" hidden="1">
      <c r="A40" s="828"/>
      <c r="B40" s="140">
        <v>500</v>
      </c>
      <c r="C40" s="141" t="e">
        <f t="shared" si="1"/>
        <v>#REF!</v>
      </c>
      <c r="D40" s="3"/>
      <c r="E40" s="69"/>
      <c r="F40" s="69"/>
      <c r="G40" s="69"/>
      <c r="H40" s="69"/>
      <c r="I40" s="69"/>
      <c r="J40" s="17"/>
      <c r="K40" s="17"/>
      <c r="L40" s="17"/>
      <c r="M40" s="17"/>
      <c r="N40" s="17"/>
      <c r="O40" s="17"/>
      <c r="P40" s="17"/>
      <c r="Q40" s="17"/>
      <c r="R40" s="17"/>
      <c r="S40" s="17"/>
      <c r="T40" s="17"/>
      <c r="U40" s="17"/>
      <c r="V40" s="18"/>
      <c r="W40" s="5"/>
      <c r="X40" s="5"/>
      <c r="Y40" s="5"/>
      <c r="Z40" s="5"/>
      <c r="AA40" s="5"/>
      <c r="AB40" s="5"/>
      <c r="AC40" s="5"/>
      <c r="AD40" s="5"/>
      <c r="AE40" s="5"/>
    </row>
    <row r="41" spans="1:31" hidden="1">
      <c r="A41" s="828"/>
      <c r="B41" s="140">
        <v>100</v>
      </c>
      <c r="C41" s="141" t="e">
        <f t="shared" si="1"/>
        <v>#REF!</v>
      </c>
      <c r="D41" s="3"/>
      <c r="E41" s="69"/>
      <c r="F41" s="69"/>
      <c r="G41" s="69"/>
      <c r="H41" s="69"/>
      <c r="I41" s="69"/>
      <c r="J41" s="17"/>
      <c r="K41" s="17"/>
      <c r="L41" s="17"/>
      <c r="M41" s="17"/>
      <c r="N41" s="17"/>
      <c r="O41" s="17"/>
      <c r="P41" s="17"/>
      <c r="Q41" s="17"/>
      <c r="R41" s="17"/>
      <c r="S41" s="17"/>
      <c r="T41" s="17"/>
      <c r="U41" s="17"/>
      <c r="V41" s="18"/>
      <c r="W41" s="5"/>
      <c r="X41" s="5"/>
      <c r="Y41" s="5"/>
      <c r="Z41" s="5"/>
      <c r="AA41" s="5"/>
      <c r="AB41" s="5"/>
      <c r="AC41" s="5"/>
      <c r="AD41" s="5"/>
      <c r="AE41" s="5"/>
    </row>
    <row r="42" spans="1:31" hidden="1">
      <c r="A42" s="828"/>
      <c r="B42" s="140">
        <v>50</v>
      </c>
      <c r="C42" s="141" t="e">
        <f t="shared" si="1"/>
        <v>#REF!</v>
      </c>
      <c r="D42" s="3"/>
      <c r="E42" s="69"/>
      <c r="F42" s="69"/>
      <c r="G42" s="69"/>
      <c r="H42" s="69"/>
      <c r="I42" s="69"/>
      <c r="J42" s="17"/>
      <c r="K42" s="17"/>
      <c r="L42" s="17"/>
      <c r="M42" s="17"/>
      <c r="N42" s="17"/>
      <c r="O42" s="17"/>
      <c r="P42" s="17"/>
      <c r="Q42" s="17"/>
      <c r="R42" s="17"/>
      <c r="S42" s="17"/>
      <c r="T42" s="17"/>
      <c r="U42" s="17"/>
      <c r="V42" s="18"/>
      <c r="W42" s="5"/>
      <c r="X42" s="5"/>
      <c r="Y42" s="5"/>
      <c r="Z42" s="5"/>
      <c r="AA42" s="5"/>
      <c r="AB42" s="5"/>
      <c r="AC42" s="5"/>
      <c r="AD42" s="5"/>
      <c r="AE42" s="5"/>
    </row>
    <row r="43" spans="1:31" hidden="1">
      <c r="A43" s="828"/>
      <c r="B43" s="140">
        <v>10</v>
      </c>
      <c r="C43" s="141" t="e">
        <f>SUM(E56:AD56)+D115</f>
        <v>#REF!</v>
      </c>
      <c r="D43" s="3"/>
      <c r="E43" s="69"/>
      <c r="F43" s="69"/>
      <c r="G43" s="69"/>
      <c r="H43" s="69"/>
      <c r="I43" s="69"/>
      <c r="J43" s="17"/>
      <c r="K43" s="17"/>
      <c r="L43" s="17"/>
      <c r="M43" s="17"/>
      <c r="N43" s="17"/>
      <c r="O43" s="17"/>
      <c r="P43" s="17"/>
      <c r="Q43" s="17"/>
      <c r="R43" s="17"/>
      <c r="S43" s="17"/>
      <c r="T43" s="17"/>
      <c r="U43" s="17"/>
      <c r="V43" s="18"/>
      <c r="W43" s="5"/>
      <c r="X43" s="5"/>
      <c r="Y43" s="5"/>
      <c r="Z43" s="5"/>
      <c r="AA43" s="5"/>
      <c r="AB43" s="5"/>
      <c r="AC43" s="5"/>
      <c r="AD43" s="5"/>
      <c r="AE43" s="5"/>
    </row>
    <row r="44" spans="1:31" hidden="1">
      <c r="A44" s="828"/>
      <c r="B44" s="140">
        <v>5</v>
      </c>
      <c r="C44" s="141" t="e">
        <f>SUM(E57:AD57)+D116</f>
        <v>#REF!</v>
      </c>
      <c r="D44" s="3"/>
      <c r="E44" s="69"/>
      <c r="F44" s="69"/>
      <c r="G44" s="69"/>
      <c r="H44" s="69"/>
      <c r="I44" s="69"/>
      <c r="J44" s="17"/>
      <c r="K44" s="17"/>
      <c r="L44" s="17"/>
      <c r="M44" s="17"/>
      <c r="N44" s="17"/>
      <c r="O44" s="17"/>
      <c r="P44" s="17"/>
      <c r="Q44" s="17"/>
      <c r="R44" s="17"/>
      <c r="S44" s="17"/>
      <c r="T44" s="17"/>
      <c r="U44" s="17"/>
      <c r="V44" s="18"/>
      <c r="W44" s="5"/>
      <c r="X44" s="5"/>
      <c r="Y44" s="5"/>
      <c r="Z44" s="5"/>
      <c r="AA44" s="5"/>
      <c r="AB44" s="5"/>
      <c r="AC44" s="5"/>
      <c r="AD44" s="5"/>
      <c r="AE44" s="5"/>
    </row>
    <row r="45" spans="1:31" hidden="1">
      <c r="A45" s="828"/>
      <c r="B45" s="140">
        <v>1</v>
      </c>
      <c r="C45" s="141" t="e">
        <f>SUM(E58:AD58)+D117</f>
        <v>#REF!</v>
      </c>
      <c r="D45" s="3"/>
      <c r="E45" s="69"/>
      <c r="F45" s="69"/>
      <c r="G45" s="69"/>
      <c r="H45" s="69"/>
      <c r="I45" s="69"/>
      <c r="J45" s="17"/>
      <c r="K45" s="17"/>
      <c r="L45" s="17"/>
      <c r="M45" s="17"/>
      <c r="N45" s="17"/>
      <c r="O45" s="17"/>
      <c r="P45" s="17"/>
      <c r="Q45" s="17"/>
      <c r="R45" s="17"/>
      <c r="S45" s="17"/>
      <c r="T45" s="17"/>
      <c r="U45" s="17"/>
      <c r="V45" s="18"/>
      <c r="W45" s="5"/>
      <c r="X45" s="5"/>
      <c r="Y45" s="5"/>
      <c r="Z45" s="5"/>
      <c r="AA45" s="5"/>
      <c r="AB45" s="5"/>
      <c r="AC45" s="5"/>
      <c r="AD45" s="5"/>
      <c r="AE45" s="5"/>
    </row>
    <row r="46" spans="1:31" hidden="1">
      <c r="A46" s="829"/>
      <c r="B46" s="128" t="s">
        <v>39</v>
      </c>
      <c r="C46" s="141">
        <f>+C31+D118</f>
        <v>44266</v>
      </c>
      <c r="D46" s="53" t="s">
        <v>40</v>
      </c>
      <c r="E46" s="3"/>
      <c r="F46" s="17"/>
      <c r="G46" s="17"/>
      <c r="H46" s="17"/>
      <c r="I46" s="17"/>
      <c r="J46" s="17"/>
      <c r="K46" s="17"/>
      <c r="L46" s="17"/>
      <c r="M46" s="17"/>
      <c r="N46" s="17"/>
      <c r="O46" s="17"/>
      <c r="P46" s="17"/>
      <c r="Q46" s="17"/>
      <c r="R46" s="17"/>
      <c r="S46" s="17"/>
      <c r="T46" s="17"/>
      <c r="U46" s="17"/>
      <c r="V46" s="18"/>
      <c r="W46" s="5"/>
      <c r="X46" s="5"/>
      <c r="Y46" s="5"/>
      <c r="Z46" s="5"/>
      <c r="AA46" s="5"/>
      <c r="AB46" s="5"/>
      <c r="AC46" s="5"/>
      <c r="AD46" s="5"/>
      <c r="AE46" s="5"/>
    </row>
    <row r="47" spans="1:31" ht="17.25" hidden="1">
      <c r="A47" s="15"/>
      <c r="B47" s="16"/>
      <c r="C47" s="16"/>
      <c r="D47" s="17"/>
      <c r="E47" s="17"/>
      <c r="F47" s="17"/>
      <c r="G47" s="17"/>
      <c r="H47" s="17"/>
      <c r="I47" s="17"/>
      <c r="J47" s="17"/>
      <c r="K47" s="17"/>
      <c r="L47" s="17"/>
      <c r="M47" s="17"/>
      <c r="N47" s="17"/>
      <c r="O47" s="17"/>
      <c r="P47" s="17"/>
      <c r="Q47" s="17"/>
      <c r="R47" s="17"/>
      <c r="S47" s="17"/>
      <c r="T47" s="17"/>
      <c r="U47" s="17"/>
      <c r="V47" s="18"/>
      <c r="W47" s="5"/>
      <c r="X47" s="5"/>
      <c r="Y47" s="5"/>
      <c r="Z47" s="5"/>
      <c r="AA47" s="5"/>
      <c r="AB47" s="5"/>
      <c r="AC47" s="5"/>
      <c r="AD47" s="5"/>
      <c r="AE47" s="5"/>
    </row>
    <row r="48" spans="1:31" ht="17.25" hidden="1">
      <c r="A48" s="15"/>
      <c r="B48" s="16"/>
      <c r="C48" s="16"/>
      <c r="D48" s="17"/>
      <c r="E48" s="17"/>
      <c r="F48" s="17"/>
      <c r="G48" s="17"/>
      <c r="H48" s="17"/>
      <c r="I48" s="17"/>
      <c r="J48" s="17"/>
      <c r="K48" s="17"/>
      <c r="L48" s="17"/>
      <c r="M48" s="17"/>
      <c r="N48" s="17"/>
      <c r="O48" s="17"/>
      <c r="P48" s="17"/>
      <c r="Q48" s="17"/>
      <c r="R48" s="17"/>
      <c r="S48" s="17"/>
      <c r="T48" s="17"/>
      <c r="U48" s="17"/>
      <c r="V48" s="18"/>
      <c r="W48" s="5"/>
      <c r="X48" s="5"/>
      <c r="Y48" s="5"/>
      <c r="Z48" s="5"/>
      <c r="AA48" s="5"/>
      <c r="AB48" s="5"/>
      <c r="AC48" s="5"/>
      <c r="AD48" s="5"/>
      <c r="AE48" s="5"/>
    </row>
    <row r="49" spans="1:31" ht="14.25" hidden="1">
      <c r="A49" s="70"/>
      <c r="B49" s="70"/>
      <c r="C49" s="70"/>
      <c r="D49" s="70"/>
      <c r="E49" s="71"/>
      <c r="F49" s="72"/>
      <c r="G49" s="72"/>
      <c r="H49" s="72"/>
      <c r="I49" s="72"/>
      <c r="J49" s="72"/>
      <c r="K49" s="72"/>
      <c r="L49" s="72"/>
      <c r="M49" s="72"/>
      <c r="N49" s="72"/>
      <c r="O49" s="72"/>
      <c r="P49" s="72"/>
      <c r="Q49" s="72"/>
      <c r="R49" s="72"/>
      <c r="S49" s="72"/>
      <c r="T49" s="72"/>
      <c r="U49" s="73"/>
      <c r="V49" s="73"/>
      <c r="W49" s="73"/>
      <c r="X49" s="73"/>
      <c r="Y49" s="73"/>
      <c r="Z49" s="73"/>
      <c r="AA49" s="73"/>
      <c r="AB49" s="73"/>
      <c r="AC49" s="73"/>
      <c r="AD49" s="73"/>
      <c r="AE49" s="73"/>
    </row>
    <row r="50" spans="1:31" ht="14.25" hidden="1">
      <c r="A50" s="70"/>
      <c r="B50" s="70"/>
      <c r="C50" s="70"/>
      <c r="D50" s="70"/>
      <c r="E50" s="74">
        <f>INT(D31/$B$37)</f>
        <v>4</v>
      </c>
      <c r="F50" s="74">
        <f>INT(E31/$B$37)</f>
        <v>0</v>
      </c>
      <c r="G50" s="74">
        <f>INT(F31/$B$37)</f>
        <v>0</v>
      </c>
      <c r="H50" s="74" t="e">
        <f>INT(#REF!/$B$37)</f>
        <v>#REF!</v>
      </c>
      <c r="I50" s="74" t="e">
        <f>INT(#REF!/$B$37)</f>
        <v>#REF!</v>
      </c>
      <c r="J50" s="74" t="e">
        <f>INT(#REF!/$B$37)</f>
        <v>#REF!</v>
      </c>
      <c r="K50" s="74" t="e">
        <f>INT(#REF!/$B$37)</f>
        <v>#REF!</v>
      </c>
      <c r="L50" s="74" t="e">
        <f>INT(#REF!/$B$37)</f>
        <v>#REF!</v>
      </c>
      <c r="M50" s="74" t="e">
        <f>INT(#REF!/$B$37)</f>
        <v>#REF!</v>
      </c>
      <c r="N50" s="74" t="e">
        <f>INT(#REF!/$B$37)</f>
        <v>#REF!</v>
      </c>
      <c r="O50" s="74" t="e">
        <f>INT(#REF!/$B$37)</f>
        <v>#REF!</v>
      </c>
      <c r="P50" s="74" t="e">
        <f>INT(#REF!/$B$37)</f>
        <v>#REF!</v>
      </c>
      <c r="Q50" s="74" t="e">
        <f>INT(#REF!/$B$37)</f>
        <v>#REF!</v>
      </c>
      <c r="R50" s="74" t="e">
        <f>INT(#REF!/$B$37)</f>
        <v>#REF!</v>
      </c>
      <c r="S50" s="74" t="e">
        <f>INT(#REF!/$B$37)</f>
        <v>#REF!</v>
      </c>
      <c r="T50" s="74" t="e">
        <f>INT(#REF!/$B$37)</f>
        <v>#REF!</v>
      </c>
      <c r="U50" s="74" t="e">
        <f>INT(#REF!/$B$37)</f>
        <v>#REF!</v>
      </c>
      <c r="V50" s="74" t="e">
        <f>INT(#REF!/$B$37)</f>
        <v>#REF!</v>
      </c>
      <c r="W50" s="74" t="e">
        <f>INT(#REF!/$B$37)</f>
        <v>#REF!</v>
      </c>
      <c r="X50" s="74" t="e">
        <f>INT(#REF!/$B$37)</f>
        <v>#REF!</v>
      </c>
      <c r="Y50" s="74" t="e">
        <f>INT(#REF!/$B$37)</f>
        <v>#REF!</v>
      </c>
      <c r="Z50" s="74" t="e">
        <f>INT(#REF!/$B$37)</f>
        <v>#REF!</v>
      </c>
      <c r="AA50" s="74" t="e">
        <f>INT(#REF!/$B$37)</f>
        <v>#REF!</v>
      </c>
      <c r="AB50" s="74" t="e">
        <f>INT(#REF!/$B$37)</f>
        <v>#REF!</v>
      </c>
      <c r="AC50" s="74" t="e">
        <f>INT(#REF!/$B$37)</f>
        <v>#REF!</v>
      </c>
      <c r="AD50" s="74" t="e">
        <f>INT(#REF!/$B$37)</f>
        <v>#REF!</v>
      </c>
      <c r="AE50" s="73"/>
    </row>
    <row r="51" spans="1:31" ht="14.25" hidden="1">
      <c r="A51" s="70"/>
      <c r="B51" s="70"/>
      <c r="C51" s="70"/>
      <c r="D51" s="70"/>
      <c r="E51" s="49">
        <f t="shared" ref="E51:AD51" si="2">INT(E60/$B38)</f>
        <v>0</v>
      </c>
      <c r="F51" s="49">
        <f t="shared" si="2"/>
        <v>0</v>
      </c>
      <c r="G51" s="49">
        <f t="shared" si="2"/>
        <v>0</v>
      </c>
      <c r="H51" s="49" t="e">
        <f t="shared" si="2"/>
        <v>#REF!</v>
      </c>
      <c r="I51" s="49" t="e">
        <f t="shared" si="2"/>
        <v>#REF!</v>
      </c>
      <c r="J51" s="49" t="e">
        <f t="shared" si="2"/>
        <v>#REF!</v>
      </c>
      <c r="K51" s="49" t="e">
        <f t="shared" si="2"/>
        <v>#REF!</v>
      </c>
      <c r="L51" s="49" t="e">
        <f t="shared" si="2"/>
        <v>#REF!</v>
      </c>
      <c r="M51" s="49" t="e">
        <f t="shared" si="2"/>
        <v>#REF!</v>
      </c>
      <c r="N51" s="49" t="e">
        <f t="shared" si="2"/>
        <v>#REF!</v>
      </c>
      <c r="O51" s="49" t="e">
        <f t="shared" si="2"/>
        <v>#REF!</v>
      </c>
      <c r="P51" s="49" t="e">
        <f t="shared" si="2"/>
        <v>#REF!</v>
      </c>
      <c r="Q51" s="49" t="e">
        <f t="shared" si="2"/>
        <v>#REF!</v>
      </c>
      <c r="R51" s="49" t="e">
        <f t="shared" si="2"/>
        <v>#REF!</v>
      </c>
      <c r="S51" s="49" t="e">
        <f t="shared" si="2"/>
        <v>#REF!</v>
      </c>
      <c r="T51" s="49" t="e">
        <f t="shared" si="2"/>
        <v>#REF!</v>
      </c>
      <c r="U51" s="49" t="e">
        <f t="shared" si="2"/>
        <v>#REF!</v>
      </c>
      <c r="V51" s="49" t="e">
        <f t="shared" si="2"/>
        <v>#REF!</v>
      </c>
      <c r="W51" s="49" t="e">
        <f t="shared" si="2"/>
        <v>#REF!</v>
      </c>
      <c r="X51" s="49" t="e">
        <f t="shared" si="2"/>
        <v>#REF!</v>
      </c>
      <c r="Y51" s="49" t="e">
        <f t="shared" si="2"/>
        <v>#REF!</v>
      </c>
      <c r="Z51" s="49" t="e">
        <f t="shared" si="2"/>
        <v>#REF!</v>
      </c>
      <c r="AA51" s="49" t="e">
        <f t="shared" si="2"/>
        <v>#REF!</v>
      </c>
      <c r="AB51" s="49" t="e">
        <f t="shared" si="2"/>
        <v>#REF!</v>
      </c>
      <c r="AC51" s="49" t="e">
        <f t="shared" si="2"/>
        <v>#REF!</v>
      </c>
      <c r="AD51" s="49" t="e">
        <f t="shared" si="2"/>
        <v>#REF!</v>
      </c>
      <c r="AE51" s="73"/>
    </row>
    <row r="52" spans="1:31" ht="14.25" hidden="1">
      <c r="A52" s="70"/>
      <c r="B52" s="70"/>
      <c r="C52" s="70"/>
      <c r="D52" s="70"/>
      <c r="E52" s="49">
        <f t="shared" ref="E52:AD52" si="3">INT(E61/$B39)</f>
        <v>4</v>
      </c>
      <c r="F52" s="49">
        <f t="shared" si="3"/>
        <v>0</v>
      </c>
      <c r="G52" s="49">
        <f t="shared" si="3"/>
        <v>0</v>
      </c>
      <c r="H52" s="49" t="e">
        <f t="shared" si="3"/>
        <v>#REF!</v>
      </c>
      <c r="I52" s="49" t="e">
        <f t="shared" si="3"/>
        <v>#REF!</v>
      </c>
      <c r="J52" s="49" t="e">
        <f t="shared" si="3"/>
        <v>#REF!</v>
      </c>
      <c r="K52" s="49" t="e">
        <f t="shared" si="3"/>
        <v>#REF!</v>
      </c>
      <c r="L52" s="49" t="e">
        <f t="shared" si="3"/>
        <v>#REF!</v>
      </c>
      <c r="M52" s="49" t="e">
        <f t="shared" si="3"/>
        <v>#REF!</v>
      </c>
      <c r="N52" s="49" t="e">
        <f t="shared" si="3"/>
        <v>#REF!</v>
      </c>
      <c r="O52" s="49" t="e">
        <f t="shared" si="3"/>
        <v>#REF!</v>
      </c>
      <c r="P52" s="49" t="e">
        <f t="shared" si="3"/>
        <v>#REF!</v>
      </c>
      <c r="Q52" s="49" t="e">
        <f t="shared" si="3"/>
        <v>#REF!</v>
      </c>
      <c r="R52" s="49" t="e">
        <f t="shared" si="3"/>
        <v>#REF!</v>
      </c>
      <c r="S52" s="49" t="e">
        <f t="shared" si="3"/>
        <v>#REF!</v>
      </c>
      <c r="T52" s="49" t="e">
        <f t="shared" si="3"/>
        <v>#REF!</v>
      </c>
      <c r="U52" s="49" t="e">
        <f t="shared" si="3"/>
        <v>#REF!</v>
      </c>
      <c r="V52" s="49" t="e">
        <f t="shared" si="3"/>
        <v>#REF!</v>
      </c>
      <c r="W52" s="49" t="e">
        <f t="shared" si="3"/>
        <v>#REF!</v>
      </c>
      <c r="X52" s="49" t="e">
        <f t="shared" si="3"/>
        <v>#REF!</v>
      </c>
      <c r="Y52" s="49" t="e">
        <f t="shared" si="3"/>
        <v>#REF!</v>
      </c>
      <c r="Z52" s="49" t="e">
        <f t="shared" si="3"/>
        <v>#REF!</v>
      </c>
      <c r="AA52" s="49" t="e">
        <f t="shared" si="3"/>
        <v>#REF!</v>
      </c>
      <c r="AB52" s="49" t="e">
        <f t="shared" si="3"/>
        <v>#REF!</v>
      </c>
      <c r="AC52" s="49" t="e">
        <f t="shared" si="3"/>
        <v>#REF!</v>
      </c>
      <c r="AD52" s="49" t="e">
        <f t="shared" si="3"/>
        <v>#REF!</v>
      </c>
      <c r="AE52" s="73"/>
    </row>
    <row r="53" spans="1:31" ht="14.25" hidden="1">
      <c r="A53" s="70"/>
      <c r="B53" s="70"/>
      <c r="C53" s="70"/>
      <c r="D53" s="70"/>
      <c r="E53" s="49">
        <f t="shared" ref="E53:AD53" si="4">INT(E62/$B40)</f>
        <v>0</v>
      </c>
      <c r="F53" s="49">
        <f t="shared" si="4"/>
        <v>0</v>
      </c>
      <c r="G53" s="49">
        <f t="shared" si="4"/>
        <v>0</v>
      </c>
      <c r="H53" s="49" t="e">
        <f t="shared" si="4"/>
        <v>#REF!</v>
      </c>
      <c r="I53" s="49" t="e">
        <f t="shared" si="4"/>
        <v>#REF!</v>
      </c>
      <c r="J53" s="49" t="e">
        <f t="shared" si="4"/>
        <v>#REF!</v>
      </c>
      <c r="K53" s="49" t="e">
        <f t="shared" si="4"/>
        <v>#REF!</v>
      </c>
      <c r="L53" s="49" t="e">
        <f t="shared" si="4"/>
        <v>#REF!</v>
      </c>
      <c r="M53" s="49" t="e">
        <f t="shared" si="4"/>
        <v>#REF!</v>
      </c>
      <c r="N53" s="49" t="e">
        <f t="shared" si="4"/>
        <v>#REF!</v>
      </c>
      <c r="O53" s="49" t="e">
        <f t="shared" si="4"/>
        <v>#REF!</v>
      </c>
      <c r="P53" s="49" t="e">
        <f t="shared" si="4"/>
        <v>#REF!</v>
      </c>
      <c r="Q53" s="49" t="e">
        <f t="shared" si="4"/>
        <v>#REF!</v>
      </c>
      <c r="R53" s="49" t="e">
        <f t="shared" si="4"/>
        <v>#REF!</v>
      </c>
      <c r="S53" s="49" t="e">
        <f t="shared" si="4"/>
        <v>#REF!</v>
      </c>
      <c r="T53" s="49" t="e">
        <f t="shared" si="4"/>
        <v>#REF!</v>
      </c>
      <c r="U53" s="49" t="e">
        <f t="shared" si="4"/>
        <v>#REF!</v>
      </c>
      <c r="V53" s="49" t="e">
        <f t="shared" si="4"/>
        <v>#REF!</v>
      </c>
      <c r="W53" s="49" t="e">
        <f t="shared" si="4"/>
        <v>#REF!</v>
      </c>
      <c r="X53" s="49" t="e">
        <f t="shared" si="4"/>
        <v>#REF!</v>
      </c>
      <c r="Y53" s="49" t="e">
        <f t="shared" si="4"/>
        <v>#REF!</v>
      </c>
      <c r="Z53" s="49" t="e">
        <f t="shared" si="4"/>
        <v>#REF!</v>
      </c>
      <c r="AA53" s="49" t="e">
        <f t="shared" si="4"/>
        <v>#REF!</v>
      </c>
      <c r="AB53" s="49" t="e">
        <f t="shared" si="4"/>
        <v>#REF!</v>
      </c>
      <c r="AC53" s="49" t="e">
        <f t="shared" si="4"/>
        <v>#REF!</v>
      </c>
      <c r="AD53" s="49" t="e">
        <f t="shared" si="4"/>
        <v>#REF!</v>
      </c>
      <c r="AE53" s="73"/>
    </row>
    <row r="54" spans="1:31" ht="14.25" hidden="1">
      <c r="A54" s="70"/>
      <c r="B54" s="70"/>
      <c r="C54" s="70"/>
      <c r="D54" s="70"/>
      <c r="E54" s="49">
        <f t="shared" ref="E54:AD54" si="5">INT(E63/$B41)</f>
        <v>2</v>
      </c>
      <c r="F54" s="49">
        <f t="shared" si="5"/>
        <v>0</v>
      </c>
      <c r="G54" s="49">
        <f t="shared" si="5"/>
        <v>0</v>
      </c>
      <c r="H54" s="49" t="e">
        <f t="shared" si="5"/>
        <v>#REF!</v>
      </c>
      <c r="I54" s="49" t="e">
        <f t="shared" si="5"/>
        <v>#REF!</v>
      </c>
      <c r="J54" s="49" t="e">
        <f t="shared" si="5"/>
        <v>#REF!</v>
      </c>
      <c r="K54" s="49" t="e">
        <f t="shared" si="5"/>
        <v>#REF!</v>
      </c>
      <c r="L54" s="49" t="e">
        <f t="shared" si="5"/>
        <v>#REF!</v>
      </c>
      <c r="M54" s="49" t="e">
        <f t="shared" si="5"/>
        <v>#REF!</v>
      </c>
      <c r="N54" s="49" t="e">
        <f t="shared" si="5"/>
        <v>#REF!</v>
      </c>
      <c r="O54" s="49" t="e">
        <f t="shared" si="5"/>
        <v>#REF!</v>
      </c>
      <c r="P54" s="49" t="e">
        <f t="shared" si="5"/>
        <v>#REF!</v>
      </c>
      <c r="Q54" s="49" t="e">
        <f t="shared" si="5"/>
        <v>#REF!</v>
      </c>
      <c r="R54" s="49" t="e">
        <f t="shared" si="5"/>
        <v>#REF!</v>
      </c>
      <c r="S54" s="49" t="e">
        <f t="shared" si="5"/>
        <v>#REF!</v>
      </c>
      <c r="T54" s="49" t="e">
        <f t="shared" si="5"/>
        <v>#REF!</v>
      </c>
      <c r="U54" s="49" t="e">
        <f t="shared" si="5"/>
        <v>#REF!</v>
      </c>
      <c r="V54" s="49" t="e">
        <f t="shared" si="5"/>
        <v>#REF!</v>
      </c>
      <c r="W54" s="49" t="e">
        <f t="shared" si="5"/>
        <v>#REF!</v>
      </c>
      <c r="X54" s="49" t="e">
        <f t="shared" si="5"/>
        <v>#REF!</v>
      </c>
      <c r="Y54" s="49" t="e">
        <f t="shared" si="5"/>
        <v>#REF!</v>
      </c>
      <c r="Z54" s="49" t="e">
        <f t="shared" si="5"/>
        <v>#REF!</v>
      </c>
      <c r="AA54" s="49" t="e">
        <f t="shared" si="5"/>
        <v>#REF!</v>
      </c>
      <c r="AB54" s="49" t="e">
        <f t="shared" si="5"/>
        <v>#REF!</v>
      </c>
      <c r="AC54" s="49" t="e">
        <f t="shared" si="5"/>
        <v>#REF!</v>
      </c>
      <c r="AD54" s="49" t="e">
        <f t="shared" si="5"/>
        <v>#REF!</v>
      </c>
      <c r="AE54" s="73"/>
    </row>
    <row r="55" spans="1:31" ht="14.25" hidden="1">
      <c r="A55" s="70"/>
      <c r="B55" s="70"/>
      <c r="C55" s="70"/>
      <c r="D55" s="70"/>
      <c r="E55" s="49">
        <f t="shared" ref="E55:AD55" si="6">INT(E64/$B42)</f>
        <v>1</v>
      </c>
      <c r="F55" s="49">
        <f t="shared" si="6"/>
        <v>0</v>
      </c>
      <c r="G55" s="49">
        <f t="shared" si="6"/>
        <v>0</v>
      </c>
      <c r="H55" s="49" t="e">
        <f t="shared" si="6"/>
        <v>#REF!</v>
      </c>
      <c r="I55" s="49" t="e">
        <f t="shared" si="6"/>
        <v>#REF!</v>
      </c>
      <c r="J55" s="49" t="e">
        <f t="shared" si="6"/>
        <v>#REF!</v>
      </c>
      <c r="K55" s="49" t="e">
        <f t="shared" si="6"/>
        <v>#REF!</v>
      </c>
      <c r="L55" s="49" t="e">
        <f t="shared" si="6"/>
        <v>#REF!</v>
      </c>
      <c r="M55" s="49" t="e">
        <f t="shared" si="6"/>
        <v>#REF!</v>
      </c>
      <c r="N55" s="49" t="e">
        <f t="shared" si="6"/>
        <v>#REF!</v>
      </c>
      <c r="O55" s="49" t="e">
        <f t="shared" si="6"/>
        <v>#REF!</v>
      </c>
      <c r="P55" s="49" t="e">
        <f t="shared" si="6"/>
        <v>#REF!</v>
      </c>
      <c r="Q55" s="49" t="e">
        <f t="shared" si="6"/>
        <v>#REF!</v>
      </c>
      <c r="R55" s="49" t="e">
        <f t="shared" si="6"/>
        <v>#REF!</v>
      </c>
      <c r="S55" s="49" t="e">
        <f t="shared" si="6"/>
        <v>#REF!</v>
      </c>
      <c r="T55" s="49" t="e">
        <f t="shared" si="6"/>
        <v>#REF!</v>
      </c>
      <c r="U55" s="49" t="e">
        <f t="shared" si="6"/>
        <v>#REF!</v>
      </c>
      <c r="V55" s="49" t="e">
        <f t="shared" si="6"/>
        <v>#REF!</v>
      </c>
      <c r="W55" s="49" t="e">
        <f t="shared" si="6"/>
        <v>#REF!</v>
      </c>
      <c r="X55" s="49" t="e">
        <f t="shared" si="6"/>
        <v>#REF!</v>
      </c>
      <c r="Y55" s="49" t="e">
        <f t="shared" si="6"/>
        <v>#REF!</v>
      </c>
      <c r="Z55" s="49" t="e">
        <f t="shared" si="6"/>
        <v>#REF!</v>
      </c>
      <c r="AA55" s="49" t="e">
        <f t="shared" si="6"/>
        <v>#REF!</v>
      </c>
      <c r="AB55" s="49" t="e">
        <f t="shared" si="6"/>
        <v>#REF!</v>
      </c>
      <c r="AC55" s="49" t="e">
        <f t="shared" si="6"/>
        <v>#REF!</v>
      </c>
      <c r="AD55" s="49" t="e">
        <f t="shared" si="6"/>
        <v>#REF!</v>
      </c>
      <c r="AE55" s="73"/>
    </row>
    <row r="56" spans="1:31" ht="14.25" hidden="1">
      <c r="A56" s="70"/>
      <c r="B56" s="70"/>
      <c r="C56" s="70"/>
      <c r="D56" s="70"/>
      <c r="E56" s="49">
        <f t="shared" ref="E56:AD56" si="7">INT(E65/$B43)</f>
        <v>1</v>
      </c>
      <c r="F56" s="49">
        <f t="shared" si="7"/>
        <v>0</v>
      </c>
      <c r="G56" s="49">
        <f t="shared" si="7"/>
        <v>0</v>
      </c>
      <c r="H56" s="49" t="e">
        <f t="shared" si="7"/>
        <v>#REF!</v>
      </c>
      <c r="I56" s="49" t="e">
        <f t="shared" si="7"/>
        <v>#REF!</v>
      </c>
      <c r="J56" s="49" t="e">
        <f t="shared" si="7"/>
        <v>#REF!</v>
      </c>
      <c r="K56" s="49" t="e">
        <f t="shared" si="7"/>
        <v>#REF!</v>
      </c>
      <c r="L56" s="49" t="e">
        <f t="shared" si="7"/>
        <v>#REF!</v>
      </c>
      <c r="M56" s="49" t="e">
        <f t="shared" si="7"/>
        <v>#REF!</v>
      </c>
      <c r="N56" s="49" t="e">
        <f t="shared" si="7"/>
        <v>#REF!</v>
      </c>
      <c r="O56" s="49" t="e">
        <f t="shared" si="7"/>
        <v>#REF!</v>
      </c>
      <c r="P56" s="49" t="e">
        <f t="shared" si="7"/>
        <v>#REF!</v>
      </c>
      <c r="Q56" s="49" t="e">
        <f t="shared" si="7"/>
        <v>#REF!</v>
      </c>
      <c r="R56" s="49" t="e">
        <f t="shared" si="7"/>
        <v>#REF!</v>
      </c>
      <c r="S56" s="49" t="e">
        <f t="shared" si="7"/>
        <v>#REF!</v>
      </c>
      <c r="T56" s="49" t="e">
        <f t="shared" si="7"/>
        <v>#REF!</v>
      </c>
      <c r="U56" s="49" t="e">
        <f t="shared" si="7"/>
        <v>#REF!</v>
      </c>
      <c r="V56" s="49" t="e">
        <f t="shared" si="7"/>
        <v>#REF!</v>
      </c>
      <c r="W56" s="49" t="e">
        <f t="shared" si="7"/>
        <v>#REF!</v>
      </c>
      <c r="X56" s="49" t="e">
        <f t="shared" si="7"/>
        <v>#REF!</v>
      </c>
      <c r="Y56" s="49" t="e">
        <f t="shared" si="7"/>
        <v>#REF!</v>
      </c>
      <c r="Z56" s="49" t="e">
        <f t="shared" si="7"/>
        <v>#REF!</v>
      </c>
      <c r="AA56" s="49" t="e">
        <f t="shared" si="7"/>
        <v>#REF!</v>
      </c>
      <c r="AB56" s="49" t="e">
        <f t="shared" si="7"/>
        <v>#REF!</v>
      </c>
      <c r="AC56" s="49" t="e">
        <f t="shared" si="7"/>
        <v>#REF!</v>
      </c>
      <c r="AD56" s="49" t="e">
        <f t="shared" si="7"/>
        <v>#REF!</v>
      </c>
      <c r="AE56" s="73"/>
    </row>
    <row r="57" spans="1:31" ht="14.25" hidden="1">
      <c r="A57" s="70"/>
      <c r="B57" s="70"/>
      <c r="C57" s="70"/>
      <c r="D57" s="70"/>
      <c r="E57" s="49">
        <f t="shared" ref="E57:AD57" si="8">INT(E66/$B44)</f>
        <v>1</v>
      </c>
      <c r="F57" s="49">
        <f t="shared" si="8"/>
        <v>0</v>
      </c>
      <c r="G57" s="49">
        <f t="shared" si="8"/>
        <v>0</v>
      </c>
      <c r="H57" s="49" t="e">
        <f t="shared" si="8"/>
        <v>#REF!</v>
      </c>
      <c r="I57" s="49" t="e">
        <f t="shared" si="8"/>
        <v>#REF!</v>
      </c>
      <c r="J57" s="49" t="e">
        <f t="shared" si="8"/>
        <v>#REF!</v>
      </c>
      <c r="K57" s="49" t="e">
        <f t="shared" si="8"/>
        <v>#REF!</v>
      </c>
      <c r="L57" s="49" t="e">
        <f t="shared" si="8"/>
        <v>#REF!</v>
      </c>
      <c r="M57" s="49" t="e">
        <f t="shared" si="8"/>
        <v>#REF!</v>
      </c>
      <c r="N57" s="49" t="e">
        <f t="shared" si="8"/>
        <v>#REF!</v>
      </c>
      <c r="O57" s="49" t="e">
        <f t="shared" si="8"/>
        <v>#REF!</v>
      </c>
      <c r="P57" s="49" t="e">
        <f t="shared" si="8"/>
        <v>#REF!</v>
      </c>
      <c r="Q57" s="49" t="e">
        <f t="shared" si="8"/>
        <v>#REF!</v>
      </c>
      <c r="R57" s="49" t="e">
        <f t="shared" si="8"/>
        <v>#REF!</v>
      </c>
      <c r="S57" s="49" t="e">
        <f t="shared" si="8"/>
        <v>#REF!</v>
      </c>
      <c r="T57" s="49" t="e">
        <f t="shared" si="8"/>
        <v>#REF!</v>
      </c>
      <c r="U57" s="49" t="e">
        <f t="shared" si="8"/>
        <v>#REF!</v>
      </c>
      <c r="V57" s="49" t="e">
        <f t="shared" si="8"/>
        <v>#REF!</v>
      </c>
      <c r="W57" s="49" t="e">
        <f t="shared" si="8"/>
        <v>#REF!</v>
      </c>
      <c r="X57" s="49" t="e">
        <f t="shared" si="8"/>
        <v>#REF!</v>
      </c>
      <c r="Y57" s="49" t="e">
        <f t="shared" si="8"/>
        <v>#REF!</v>
      </c>
      <c r="Z57" s="49" t="e">
        <f t="shared" si="8"/>
        <v>#REF!</v>
      </c>
      <c r="AA57" s="49" t="e">
        <f t="shared" si="8"/>
        <v>#REF!</v>
      </c>
      <c r="AB57" s="49" t="e">
        <f t="shared" si="8"/>
        <v>#REF!</v>
      </c>
      <c r="AC57" s="49" t="e">
        <f t="shared" si="8"/>
        <v>#REF!</v>
      </c>
      <c r="AD57" s="49" t="e">
        <f t="shared" si="8"/>
        <v>#REF!</v>
      </c>
      <c r="AE57" s="73"/>
    </row>
    <row r="58" spans="1:31" ht="14.25" hidden="1">
      <c r="A58" s="70"/>
      <c r="B58" s="70"/>
      <c r="C58" s="70"/>
      <c r="D58" s="70"/>
      <c r="E58" s="49">
        <f t="shared" ref="E58:AD58" si="9">INT(E67/$B45)</f>
        <v>1</v>
      </c>
      <c r="F58" s="49">
        <f t="shared" si="9"/>
        <v>0</v>
      </c>
      <c r="G58" s="49">
        <f t="shared" si="9"/>
        <v>0</v>
      </c>
      <c r="H58" s="49" t="e">
        <f t="shared" si="9"/>
        <v>#REF!</v>
      </c>
      <c r="I58" s="49" t="e">
        <f t="shared" si="9"/>
        <v>#REF!</v>
      </c>
      <c r="J58" s="49" t="e">
        <f t="shared" si="9"/>
        <v>#REF!</v>
      </c>
      <c r="K58" s="49" t="e">
        <f t="shared" si="9"/>
        <v>#REF!</v>
      </c>
      <c r="L58" s="49" t="e">
        <f t="shared" si="9"/>
        <v>#REF!</v>
      </c>
      <c r="M58" s="49" t="e">
        <f t="shared" si="9"/>
        <v>#REF!</v>
      </c>
      <c r="N58" s="49" t="e">
        <f t="shared" si="9"/>
        <v>#REF!</v>
      </c>
      <c r="O58" s="49" t="e">
        <f t="shared" si="9"/>
        <v>#REF!</v>
      </c>
      <c r="P58" s="49" t="e">
        <f t="shared" si="9"/>
        <v>#REF!</v>
      </c>
      <c r="Q58" s="49" t="e">
        <f t="shared" si="9"/>
        <v>#REF!</v>
      </c>
      <c r="R58" s="49" t="e">
        <f t="shared" si="9"/>
        <v>#REF!</v>
      </c>
      <c r="S58" s="49" t="e">
        <f t="shared" si="9"/>
        <v>#REF!</v>
      </c>
      <c r="T58" s="49" t="e">
        <f t="shared" si="9"/>
        <v>#REF!</v>
      </c>
      <c r="U58" s="49" t="e">
        <f t="shared" si="9"/>
        <v>#REF!</v>
      </c>
      <c r="V58" s="49" t="e">
        <f t="shared" si="9"/>
        <v>#REF!</v>
      </c>
      <c r="W58" s="49" t="e">
        <f t="shared" si="9"/>
        <v>#REF!</v>
      </c>
      <c r="X58" s="49" t="e">
        <f t="shared" si="9"/>
        <v>#REF!</v>
      </c>
      <c r="Y58" s="49" t="e">
        <f t="shared" si="9"/>
        <v>#REF!</v>
      </c>
      <c r="Z58" s="49" t="e">
        <f t="shared" si="9"/>
        <v>#REF!</v>
      </c>
      <c r="AA58" s="49" t="e">
        <f t="shared" si="9"/>
        <v>#REF!</v>
      </c>
      <c r="AB58" s="49" t="e">
        <f t="shared" si="9"/>
        <v>#REF!</v>
      </c>
      <c r="AC58" s="49" t="e">
        <f t="shared" si="9"/>
        <v>#REF!</v>
      </c>
      <c r="AD58" s="49" t="e">
        <f t="shared" si="9"/>
        <v>#REF!</v>
      </c>
      <c r="AE58" s="73"/>
    </row>
    <row r="59" spans="1:31" ht="14.25" hidden="1">
      <c r="A59" s="70"/>
      <c r="B59" s="70"/>
      <c r="C59" s="70"/>
      <c r="D59" s="70"/>
      <c r="E59" s="28"/>
      <c r="F59" s="28"/>
      <c r="G59" s="28"/>
      <c r="H59" s="28"/>
      <c r="I59" s="28"/>
      <c r="J59" s="28"/>
      <c r="K59" s="28"/>
      <c r="L59" s="28"/>
      <c r="M59" s="28"/>
      <c r="N59" s="28"/>
      <c r="O59" s="28"/>
      <c r="P59" s="28"/>
      <c r="Q59" s="28"/>
      <c r="R59" s="28"/>
      <c r="S59" s="28"/>
      <c r="T59" s="28"/>
      <c r="U59" s="28"/>
      <c r="V59" s="28"/>
      <c r="W59" s="28"/>
      <c r="X59" s="28"/>
      <c r="Y59" s="28"/>
      <c r="Z59" s="28"/>
      <c r="AA59" s="28"/>
      <c r="AB59" s="28"/>
      <c r="AC59" s="28"/>
      <c r="AD59" s="28"/>
      <c r="AE59" s="73"/>
    </row>
    <row r="60" spans="1:31" ht="14.25" hidden="1">
      <c r="A60" s="75"/>
      <c r="B60" s="28"/>
      <c r="C60" s="28"/>
      <c r="D60" s="70"/>
      <c r="E60" s="49">
        <f t="shared" ref="E60:G67" si="10">MOD(D$31,$B37)</f>
        <v>4266</v>
      </c>
      <c r="F60" s="49">
        <f t="shared" si="10"/>
        <v>0</v>
      </c>
      <c r="G60" s="49">
        <f t="shared" si="10"/>
        <v>0</v>
      </c>
      <c r="H60" s="49" t="e">
        <f>MOD(#REF!,$B37)</f>
        <v>#REF!</v>
      </c>
      <c r="I60" s="49" t="e">
        <f>MOD(#REF!,$B37)</f>
        <v>#REF!</v>
      </c>
      <c r="J60" s="49" t="e">
        <f>MOD(#REF!,$B37)</f>
        <v>#REF!</v>
      </c>
      <c r="K60" s="49" t="e">
        <f>MOD(#REF!,$B37)</f>
        <v>#REF!</v>
      </c>
      <c r="L60" s="49" t="e">
        <f>MOD(#REF!,$B37)</f>
        <v>#REF!</v>
      </c>
      <c r="M60" s="49" t="e">
        <f>MOD(#REF!,$B37)</f>
        <v>#REF!</v>
      </c>
      <c r="N60" s="49" t="e">
        <f>MOD(#REF!,$B37)</f>
        <v>#REF!</v>
      </c>
      <c r="O60" s="49" t="e">
        <f>MOD(#REF!,$B37)</f>
        <v>#REF!</v>
      </c>
      <c r="P60" s="49" t="e">
        <f>MOD(#REF!,$B37)</f>
        <v>#REF!</v>
      </c>
      <c r="Q60" s="49" t="e">
        <f>MOD(#REF!,$B37)</f>
        <v>#REF!</v>
      </c>
      <c r="R60" s="49" t="e">
        <f>MOD(#REF!,$B37)</f>
        <v>#REF!</v>
      </c>
      <c r="S60" s="49" t="e">
        <f>MOD(#REF!,$B37)</f>
        <v>#REF!</v>
      </c>
      <c r="T60" s="49" t="e">
        <f>MOD(#REF!,$B37)</f>
        <v>#REF!</v>
      </c>
      <c r="U60" s="49" t="e">
        <f>MOD(#REF!,$B37)</f>
        <v>#REF!</v>
      </c>
      <c r="V60" s="49" t="e">
        <f>MOD(#REF!,$B37)</f>
        <v>#REF!</v>
      </c>
      <c r="W60" s="49" t="e">
        <f>MOD(#REF!,$B37)</f>
        <v>#REF!</v>
      </c>
      <c r="X60" s="49" t="e">
        <f>MOD(#REF!,$B37)</f>
        <v>#REF!</v>
      </c>
      <c r="Y60" s="49" t="e">
        <f>MOD(#REF!,$B37)</f>
        <v>#REF!</v>
      </c>
      <c r="Z60" s="49" t="e">
        <f>MOD(#REF!,$B37)</f>
        <v>#REF!</v>
      </c>
      <c r="AA60" s="49" t="e">
        <f>MOD(#REF!,$B37)</f>
        <v>#REF!</v>
      </c>
      <c r="AB60" s="49" t="e">
        <f>MOD(#REF!,$B37)</f>
        <v>#REF!</v>
      </c>
      <c r="AC60" s="49" t="e">
        <f>MOD(#REF!,$B37)</f>
        <v>#REF!</v>
      </c>
      <c r="AD60" s="49" t="e">
        <f>MOD(#REF!,$B37)</f>
        <v>#REF!</v>
      </c>
      <c r="AE60" s="73"/>
    </row>
    <row r="61" spans="1:31" ht="14.25" hidden="1">
      <c r="A61" s="75"/>
      <c r="B61" s="28"/>
      <c r="C61" s="28"/>
      <c r="D61" s="70"/>
      <c r="E61" s="49">
        <f t="shared" si="10"/>
        <v>4266</v>
      </c>
      <c r="F61" s="49">
        <f t="shared" si="10"/>
        <v>0</v>
      </c>
      <c r="G61" s="49">
        <f t="shared" si="10"/>
        <v>0</v>
      </c>
      <c r="H61" s="49" t="e">
        <f>MOD(#REF!,$B38)</f>
        <v>#REF!</v>
      </c>
      <c r="I61" s="49" t="e">
        <f>MOD(#REF!,$B38)</f>
        <v>#REF!</v>
      </c>
      <c r="J61" s="49" t="e">
        <f>MOD(#REF!,$B38)</f>
        <v>#REF!</v>
      </c>
      <c r="K61" s="49" t="e">
        <f>MOD(#REF!,$B38)</f>
        <v>#REF!</v>
      </c>
      <c r="L61" s="49" t="e">
        <f>MOD(#REF!,$B38)</f>
        <v>#REF!</v>
      </c>
      <c r="M61" s="49" t="e">
        <f>MOD(#REF!,$B38)</f>
        <v>#REF!</v>
      </c>
      <c r="N61" s="49" t="e">
        <f>MOD(#REF!,$B38)</f>
        <v>#REF!</v>
      </c>
      <c r="O61" s="49" t="e">
        <f>MOD(#REF!,$B38)</f>
        <v>#REF!</v>
      </c>
      <c r="P61" s="49" t="e">
        <f>MOD(#REF!,$B38)</f>
        <v>#REF!</v>
      </c>
      <c r="Q61" s="49" t="e">
        <f>MOD(#REF!,$B38)</f>
        <v>#REF!</v>
      </c>
      <c r="R61" s="49" t="e">
        <f>MOD(#REF!,$B38)</f>
        <v>#REF!</v>
      </c>
      <c r="S61" s="49" t="e">
        <f>MOD(#REF!,$B38)</f>
        <v>#REF!</v>
      </c>
      <c r="T61" s="49" t="e">
        <f>MOD(#REF!,$B38)</f>
        <v>#REF!</v>
      </c>
      <c r="U61" s="49" t="e">
        <f>MOD(#REF!,$B38)</f>
        <v>#REF!</v>
      </c>
      <c r="V61" s="49" t="e">
        <f>MOD(#REF!,$B38)</f>
        <v>#REF!</v>
      </c>
      <c r="W61" s="49" t="e">
        <f>MOD(#REF!,$B38)</f>
        <v>#REF!</v>
      </c>
      <c r="X61" s="49" t="e">
        <f>MOD(#REF!,$B38)</f>
        <v>#REF!</v>
      </c>
      <c r="Y61" s="49" t="e">
        <f>MOD(#REF!,$B38)</f>
        <v>#REF!</v>
      </c>
      <c r="Z61" s="49" t="e">
        <f>MOD(#REF!,$B38)</f>
        <v>#REF!</v>
      </c>
      <c r="AA61" s="49" t="e">
        <f>MOD(#REF!,$B38)</f>
        <v>#REF!</v>
      </c>
      <c r="AB61" s="49" t="e">
        <f>MOD(#REF!,$B38)</f>
        <v>#REF!</v>
      </c>
      <c r="AC61" s="49" t="e">
        <f>MOD(#REF!,$B38)</f>
        <v>#REF!</v>
      </c>
      <c r="AD61" s="49" t="e">
        <f>MOD(#REF!,$B38)</f>
        <v>#REF!</v>
      </c>
      <c r="AE61" s="73"/>
    </row>
    <row r="62" spans="1:31" ht="14.25" hidden="1">
      <c r="A62" s="75"/>
      <c r="B62" s="28"/>
      <c r="C62" s="28"/>
      <c r="D62" s="70"/>
      <c r="E62" s="49">
        <f t="shared" si="10"/>
        <v>266</v>
      </c>
      <c r="F62" s="49">
        <f t="shared" si="10"/>
        <v>0</v>
      </c>
      <c r="G62" s="49">
        <f t="shared" si="10"/>
        <v>0</v>
      </c>
      <c r="H62" s="49" t="e">
        <f>MOD(#REF!,$B39)</f>
        <v>#REF!</v>
      </c>
      <c r="I62" s="49" t="e">
        <f>MOD(#REF!,$B39)</f>
        <v>#REF!</v>
      </c>
      <c r="J62" s="49" t="e">
        <f>MOD(#REF!,$B39)</f>
        <v>#REF!</v>
      </c>
      <c r="K62" s="49" t="e">
        <f>MOD(#REF!,$B39)</f>
        <v>#REF!</v>
      </c>
      <c r="L62" s="49" t="e">
        <f>MOD(#REF!,$B39)</f>
        <v>#REF!</v>
      </c>
      <c r="M62" s="49" t="e">
        <f>MOD(#REF!,$B39)</f>
        <v>#REF!</v>
      </c>
      <c r="N62" s="49" t="e">
        <f>MOD(#REF!,$B39)</f>
        <v>#REF!</v>
      </c>
      <c r="O62" s="49" t="e">
        <f>MOD(#REF!,$B39)</f>
        <v>#REF!</v>
      </c>
      <c r="P62" s="49" t="e">
        <f>MOD(#REF!,$B39)</f>
        <v>#REF!</v>
      </c>
      <c r="Q62" s="49" t="e">
        <f>MOD(#REF!,$B39)</f>
        <v>#REF!</v>
      </c>
      <c r="R62" s="49" t="e">
        <f>MOD(#REF!,$B39)</f>
        <v>#REF!</v>
      </c>
      <c r="S62" s="49" t="e">
        <f>MOD(#REF!,$B39)</f>
        <v>#REF!</v>
      </c>
      <c r="T62" s="49" t="e">
        <f>MOD(#REF!,$B39)</f>
        <v>#REF!</v>
      </c>
      <c r="U62" s="49" t="e">
        <f>MOD(#REF!,$B39)</f>
        <v>#REF!</v>
      </c>
      <c r="V62" s="49" t="e">
        <f>MOD(#REF!,$B39)</f>
        <v>#REF!</v>
      </c>
      <c r="W62" s="49" t="e">
        <f>MOD(#REF!,$B39)</f>
        <v>#REF!</v>
      </c>
      <c r="X62" s="49" t="e">
        <f>MOD(#REF!,$B39)</f>
        <v>#REF!</v>
      </c>
      <c r="Y62" s="49" t="e">
        <f>MOD(#REF!,$B39)</f>
        <v>#REF!</v>
      </c>
      <c r="Z62" s="49" t="e">
        <f>MOD(#REF!,$B39)</f>
        <v>#REF!</v>
      </c>
      <c r="AA62" s="49" t="e">
        <f>MOD(#REF!,$B39)</f>
        <v>#REF!</v>
      </c>
      <c r="AB62" s="49" t="e">
        <f>MOD(#REF!,$B39)</f>
        <v>#REF!</v>
      </c>
      <c r="AC62" s="49" t="e">
        <f>MOD(#REF!,$B39)</f>
        <v>#REF!</v>
      </c>
      <c r="AD62" s="49" t="e">
        <f>MOD(#REF!,$B39)</f>
        <v>#REF!</v>
      </c>
      <c r="AE62" s="73"/>
    </row>
    <row r="63" spans="1:31" ht="14.25" hidden="1">
      <c r="A63" s="75"/>
      <c r="B63" s="28"/>
      <c r="C63" s="28"/>
      <c r="D63" s="70"/>
      <c r="E63" s="49">
        <f t="shared" si="10"/>
        <v>266</v>
      </c>
      <c r="F63" s="49">
        <f t="shared" si="10"/>
        <v>0</v>
      </c>
      <c r="G63" s="49">
        <f t="shared" si="10"/>
        <v>0</v>
      </c>
      <c r="H63" s="49" t="e">
        <f>MOD(#REF!,$B40)</f>
        <v>#REF!</v>
      </c>
      <c r="I63" s="49" t="e">
        <f>MOD(#REF!,$B40)</f>
        <v>#REF!</v>
      </c>
      <c r="J63" s="49" t="e">
        <f>MOD(#REF!,$B40)</f>
        <v>#REF!</v>
      </c>
      <c r="K63" s="49" t="e">
        <f>MOD(#REF!,$B40)</f>
        <v>#REF!</v>
      </c>
      <c r="L63" s="49" t="e">
        <f>MOD(#REF!,$B40)</f>
        <v>#REF!</v>
      </c>
      <c r="M63" s="49" t="e">
        <f>MOD(#REF!,$B40)</f>
        <v>#REF!</v>
      </c>
      <c r="N63" s="49" t="e">
        <f>MOD(#REF!,$B40)</f>
        <v>#REF!</v>
      </c>
      <c r="O63" s="49" t="e">
        <f>MOD(#REF!,$B40)</f>
        <v>#REF!</v>
      </c>
      <c r="P63" s="49" t="e">
        <f>MOD(#REF!,$B40)</f>
        <v>#REF!</v>
      </c>
      <c r="Q63" s="49" t="e">
        <f>MOD(#REF!,$B40)</f>
        <v>#REF!</v>
      </c>
      <c r="R63" s="49" t="e">
        <f>MOD(#REF!,$B40)</f>
        <v>#REF!</v>
      </c>
      <c r="S63" s="49" t="e">
        <f>MOD(#REF!,$B40)</f>
        <v>#REF!</v>
      </c>
      <c r="T63" s="49" t="e">
        <f>MOD(#REF!,$B40)</f>
        <v>#REF!</v>
      </c>
      <c r="U63" s="49" t="e">
        <f>MOD(#REF!,$B40)</f>
        <v>#REF!</v>
      </c>
      <c r="V63" s="49" t="e">
        <f>MOD(#REF!,$B40)</f>
        <v>#REF!</v>
      </c>
      <c r="W63" s="49" t="e">
        <f>MOD(#REF!,$B40)</f>
        <v>#REF!</v>
      </c>
      <c r="X63" s="49" t="e">
        <f>MOD(#REF!,$B40)</f>
        <v>#REF!</v>
      </c>
      <c r="Y63" s="49" t="e">
        <f>MOD(#REF!,$B40)</f>
        <v>#REF!</v>
      </c>
      <c r="Z63" s="49" t="e">
        <f>MOD(#REF!,$B40)</f>
        <v>#REF!</v>
      </c>
      <c r="AA63" s="49" t="e">
        <f>MOD(#REF!,$B40)</f>
        <v>#REF!</v>
      </c>
      <c r="AB63" s="49" t="e">
        <f>MOD(#REF!,$B40)</f>
        <v>#REF!</v>
      </c>
      <c r="AC63" s="49" t="e">
        <f>MOD(#REF!,$B40)</f>
        <v>#REF!</v>
      </c>
      <c r="AD63" s="49" t="e">
        <f>MOD(#REF!,$B40)</f>
        <v>#REF!</v>
      </c>
      <c r="AE63" s="73"/>
    </row>
    <row r="64" spans="1:31" ht="14.25" hidden="1">
      <c r="A64" s="75"/>
      <c r="B64" s="28"/>
      <c r="C64" s="28"/>
      <c r="D64" s="70"/>
      <c r="E64" s="49">
        <f t="shared" si="10"/>
        <v>66</v>
      </c>
      <c r="F64" s="49">
        <f t="shared" si="10"/>
        <v>0</v>
      </c>
      <c r="G64" s="49">
        <f t="shared" si="10"/>
        <v>0</v>
      </c>
      <c r="H64" s="49" t="e">
        <f>MOD(#REF!,$B41)</f>
        <v>#REF!</v>
      </c>
      <c r="I64" s="49" t="e">
        <f>MOD(#REF!,$B41)</f>
        <v>#REF!</v>
      </c>
      <c r="J64" s="49" t="e">
        <f>MOD(#REF!,$B41)</f>
        <v>#REF!</v>
      </c>
      <c r="K64" s="49" t="e">
        <f>MOD(#REF!,$B41)</f>
        <v>#REF!</v>
      </c>
      <c r="L64" s="49" t="e">
        <f>MOD(#REF!,$B41)</f>
        <v>#REF!</v>
      </c>
      <c r="M64" s="49" t="e">
        <f>MOD(#REF!,$B41)</f>
        <v>#REF!</v>
      </c>
      <c r="N64" s="49" t="e">
        <f>MOD(#REF!,$B41)</f>
        <v>#REF!</v>
      </c>
      <c r="O64" s="49" t="e">
        <f>MOD(#REF!,$B41)</f>
        <v>#REF!</v>
      </c>
      <c r="P64" s="49" t="e">
        <f>MOD(#REF!,$B41)</f>
        <v>#REF!</v>
      </c>
      <c r="Q64" s="49" t="e">
        <f>MOD(#REF!,$B41)</f>
        <v>#REF!</v>
      </c>
      <c r="R64" s="49" t="e">
        <f>MOD(#REF!,$B41)</f>
        <v>#REF!</v>
      </c>
      <c r="S64" s="49" t="e">
        <f>MOD(#REF!,$B41)</f>
        <v>#REF!</v>
      </c>
      <c r="T64" s="49" t="e">
        <f>MOD(#REF!,$B41)</f>
        <v>#REF!</v>
      </c>
      <c r="U64" s="49" t="e">
        <f>MOD(#REF!,$B41)</f>
        <v>#REF!</v>
      </c>
      <c r="V64" s="49" t="e">
        <f>MOD(#REF!,$B41)</f>
        <v>#REF!</v>
      </c>
      <c r="W64" s="49" t="e">
        <f>MOD(#REF!,$B41)</f>
        <v>#REF!</v>
      </c>
      <c r="X64" s="49" t="e">
        <f>MOD(#REF!,$B41)</f>
        <v>#REF!</v>
      </c>
      <c r="Y64" s="49" t="e">
        <f>MOD(#REF!,$B41)</f>
        <v>#REF!</v>
      </c>
      <c r="Z64" s="49" t="e">
        <f>MOD(#REF!,$B41)</f>
        <v>#REF!</v>
      </c>
      <c r="AA64" s="49" t="e">
        <f>MOD(#REF!,$B41)</f>
        <v>#REF!</v>
      </c>
      <c r="AB64" s="49" t="e">
        <f>MOD(#REF!,$B41)</f>
        <v>#REF!</v>
      </c>
      <c r="AC64" s="49" t="e">
        <f>MOD(#REF!,$B41)</f>
        <v>#REF!</v>
      </c>
      <c r="AD64" s="49" t="e">
        <f>MOD(#REF!,$B41)</f>
        <v>#REF!</v>
      </c>
      <c r="AE64" s="73"/>
    </row>
    <row r="65" spans="1:31" ht="14.25" hidden="1">
      <c r="A65" s="75"/>
      <c r="B65" s="76"/>
      <c r="C65" s="76"/>
      <c r="D65" s="70"/>
      <c r="E65" s="49">
        <f t="shared" si="10"/>
        <v>16</v>
      </c>
      <c r="F65" s="49">
        <f t="shared" si="10"/>
        <v>0</v>
      </c>
      <c r="G65" s="49">
        <f t="shared" si="10"/>
        <v>0</v>
      </c>
      <c r="H65" s="49" t="e">
        <f>MOD(#REF!,$B42)</f>
        <v>#REF!</v>
      </c>
      <c r="I65" s="49" t="e">
        <f>MOD(#REF!,$B42)</f>
        <v>#REF!</v>
      </c>
      <c r="J65" s="49" t="e">
        <f>MOD(#REF!,$B42)</f>
        <v>#REF!</v>
      </c>
      <c r="K65" s="49" t="e">
        <f>MOD(#REF!,$B42)</f>
        <v>#REF!</v>
      </c>
      <c r="L65" s="49" t="e">
        <f>MOD(#REF!,$B42)</f>
        <v>#REF!</v>
      </c>
      <c r="M65" s="49" t="e">
        <f>MOD(#REF!,$B42)</f>
        <v>#REF!</v>
      </c>
      <c r="N65" s="49" t="e">
        <f>MOD(#REF!,$B42)</f>
        <v>#REF!</v>
      </c>
      <c r="O65" s="49" t="e">
        <f>MOD(#REF!,$B42)</f>
        <v>#REF!</v>
      </c>
      <c r="P65" s="49" t="e">
        <f>MOD(#REF!,$B42)</f>
        <v>#REF!</v>
      </c>
      <c r="Q65" s="49" t="e">
        <f>MOD(#REF!,$B42)</f>
        <v>#REF!</v>
      </c>
      <c r="R65" s="49" t="e">
        <f>MOD(#REF!,$B42)</f>
        <v>#REF!</v>
      </c>
      <c r="S65" s="49" t="e">
        <f>MOD(#REF!,$B42)</f>
        <v>#REF!</v>
      </c>
      <c r="T65" s="49" t="e">
        <f>MOD(#REF!,$B42)</f>
        <v>#REF!</v>
      </c>
      <c r="U65" s="49" t="e">
        <f>MOD(#REF!,$B42)</f>
        <v>#REF!</v>
      </c>
      <c r="V65" s="49" t="e">
        <f>MOD(#REF!,$B42)</f>
        <v>#REF!</v>
      </c>
      <c r="W65" s="49" t="e">
        <f>MOD(#REF!,$B42)</f>
        <v>#REF!</v>
      </c>
      <c r="X65" s="49" t="e">
        <f>MOD(#REF!,$B42)</f>
        <v>#REF!</v>
      </c>
      <c r="Y65" s="49" t="e">
        <f>MOD(#REF!,$B42)</f>
        <v>#REF!</v>
      </c>
      <c r="Z65" s="49" t="e">
        <f>MOD(#REF!,$B42)</f>
        <v>#REF!</v>
      </c>
      <c r="AA65" s="49" t="e">
        <f>MOD(#REF!,$B42)</f>
        <v>#REF!</v>
      </c>
      <c r="AB65" s="49" t="e">
        <f>MOD(#REF!,$B42)</f>
        <v>#REF!</v>
      </c>
      <c r="AC65" s="49" t="e">
        <f>MOD(#REF!,$B42)</f>
        <v>#REF!</v>
      </c>
      <c r="AD65" s="49" t="e">
        <f>MOD(#REF!,$B42)</f>
        <v>#REF!</v>
      </c>
      <c r="AE65" s="73"/>
    </row>
    <row r="66" spans="1:31" ht="14.25" hidden="1">
      <c r="A66" s="75"/>
      <c r="B66" s="76"/>
      <c r="C66" s="76"/>
      <c r="D66" s="70"/>
      <c r="E66" s="49">
        <f t="shared" si="10"/>
        <v>6</v>
      </c>
      <c r="F66" s="49">
        <f t="shared" si="10"/>
        <v>0</v>
      </c>
      <c r="G66" s="49">
        <f t="shared" si="10"/>
        <v>0</v>
      </c>
      <c r="H66" s="49" t="e">
        <f>MOD(#REF!,$B43)</f>
        <v>#REF!</v>
      </c>
      <c r="I66" s="49" t="e">
        <f>MOD(#REF!,$B43)</f>
        <v>#REF!</v>
      </c>
      <c r="J66" s="49" t="e">
        <f>MOD(#REF!,$B43)</f>
        <v>#REF!</v>
      </c>
      <c r="K66" s="49" t="e">
        <f>MOD(#REF!,$B43)</f>
        <v>#REF!</v>
      </c>
      <c r="L66" s="49" t="e">
        <f>MOD(#REF!,$B43)</f>
        <v>#REF!</v>
      </c>
      <c r="M66" s="49" t="e">
        <f>MOD(#REF!,$B43)</f>
        <v>#REF!</v>
      </c>
      <c r="N66" s="49" t="e">
        <f>MOD(#REF!,$B43)</f>
        <v>#REF!</v>
      </c>
      <c r="O66" s="49" t="e">
        <f>MOD(#REF!,$B43)</f>
        <v>#REF!</v>
      </c>
      <c r="P66" s="49" t="e">
        <f>MOD(#REF!,$B43)</f>
        <v>#REF!</v>
      </c>
      <c r="Q66" s="49" t="e">
        <f>MOD(#REF!,$B43)</f>
        <v>#REF!</v>
      </c>
      <c r="R66" s="49" t="e">
        <f>MOD(#REF!,$B43)</f>
        <v>#REF!</v>
      </c>
      <c r="S66" s="49" t="e">
        <f>MOD(#REF!,$B43)</f>
        <v>#REF!</v>
      </c>
      <c r="T66" s="49" t="e">
        <f>MOD(#REF!,$B43)</f>
        <v>#REF!</v>
      </c>
      <c r="U66" s="49" t="e">
        <f>MOD(#REF!,$B43)</f>
        <v>#REF!</v>
      </c>
      <c r="V66" s="49" t="e">
        <f>MOD(#REF!,$B43)</f>
        <v>#REF!</v>
      </c>
      <c r="W66" s="49" t="e">
        <f>MOD(#REF!,$B43)</f>
        <v>#REF!</v>
      </c>
      <c r="X66" s="49" t="e">
        <f>MOD(#REF!,$B43)</f>
        <v>#REF!</v>
      </c>
      <c r="Y66" s="49" t="e">
        <f>MOD(#REF!,$B43)</f>
        <v>#REF!</v>
      </c>
      <c r="Z66" s="49" t="e">
        <f>MOD(#REF!,$B43)</f>
        <v>#REF!</v>
      </c>
      <c r="AA66" s="49" t="e">
        <f>MOD(#REF!,$B43)</f>
        <v>#REF!</v>
      </c>
      <c r="AB66" s="49" t="e">
        <f>MOD(#REF!,$B43)</f>
        <v>#REF!</v>
      </c>
      <c r="AC66" s="49" t="e">
        <f>MOD(#REF!,$B43)</f>
        <v>#REF!</v>
      </c>
      <c r="AD66" s="49" t="e">
        <f>MOD(#REF!,$B43)</f>
        <v>#REF!</v>
      </c>
      <c r="AE66" s="73"/>
    </row>
    <row r="67" spans="1:31" ht="14.25" hidden="1">
      <c r="A67" s="75"/>
      <c r="B67" s="76"/>
      <c r="C67" s="76"/>
      <c r="D67" s="70"/>
      <c r="E67" s="49">
        <f t="shared" si="10"/>
        <v>1</v>
      </c>
      <c r="F67" s="49">
        <f t="shared" si="10"/>
        <v>0</v>
      </c>
      <c r="G67" s="49">
        <f t="shared" si="10"/>
        <v>0</v>
      </c>
      <c r="H67" s="49" t="e">
        <f>MOD(#REF!,$B44)</f>
        <v>#REF!</v>
      </c>
      <c r="I67" s="49" t="e">
        <f>MOD(#REF!,$B44)</f>
        <v>#REF!</v>
      </c>
      <c r="J67" s="49" t="e">
        <f>MOD(#REF!,$B44)</f>
        <v>#REF!</v>
      </c>
      <c r="K67" s="49" t="e">
        <f>MOD(#REF!,$B44)</f>
        <v>#REF!</v>
      </c>
      <c r="L67" s="49" t="e">
        <f>MOD(#REF!,$B44)</f>
        <v>#REF!</v>
      </c>
      <c r="M67" s="49" t="e">
        <f>MOD(#REF!,$B44)</f>
        <v>#REF!</v>
      </c>
      <c r="N67" s="49" t="e">
        <f>MOD(#REF!,$B44)</f>
        <v>#REF!</v>
      </c>
      <c r="O67" s="49" t="e">
        <f>MOD(#REF!,$B44)</f>
        <v>#REF!</v>
      </c>
      <c r="P67" s="49" t="e">
        <f>MOD(#REF!,$B44)</f>
        <v>#REF!</v>
      </c>
      <c r="Q67" s="49" t="e">
        <f>MOD(#REF!,$B44)</f>
        <v>#REF!</v>
      </c>
      <c r="R67" s="49" t="e">
        <f>MOD(#REF!,$B44)</f>
        <v>#REF!</v>
      </c>
      <c r="S67" s="49" t="e">
        <f>MOD(#REF!,$B44)</f>
        <v>#REF!</v>
      </c>
      <c r="T67" s="49" t="e">
        <f>MOD(#REF!,$B44)</f>
        <v>#REF!</v>
      </c>
      <c r="U67" s="49" t="e">
        <f>MOD(#REF!,$B44)</f>
        <v>#REF!</v>
      </c>
      <c r="V67" s="49" t="e">
        <f>MOD(#REF!,$B44)</f>
        <v>#REF!</v>
      </c>
      <c r="W67" s="49" t="e">
        <f>MOD(#REF!,$B44)</f>
        <v>#REF!</v>
      </c>
      <c r="X67" s="49" t="e">
        <f>MOD(#REF!,$B44)</f>
        <v>#REF!</v>
      </c>
      <c r="Y67" s="49" t="e">
        <f>MOD(#REF!,$B44)</f>
        <v>#REF!</v>
      </c>
      <c r="Z67" s="49" t="e">
        <f>MOD(#REF!,$B44)</f>
        <v>#REF!</v>
      </c>
      <c r="AA67" s="49" t="e">
        <f>MOD(#REF!,$B44)</f>
        <v>#REF!</v>
      </c>
      <c r="AB67" s="49" t="e">
        <f>MOD(#REF!,$B44)</f>
        <v>#REF!</v>
      </c>
      <c r="AC67" s="49" t="e">
        <f>MOD(#REF!,$B44)</f>
        <v>#REF!</v>
      </c>
      <c r="AD67" s="49" t="e">
        <f>MOD(#REF!,$B44)</f>
        <v>#REF!</v>
      </c>
      <c r="AE67" s="73"/>
    </row>
    <row r="68" spans="1:31" hidden="1">
      <c r="A68" s="29"/>
      <c r="B68" s="29"/>
      <c r="C68" s="29"/>
      <c r="D68" s="29"/>
      <c r="E68" s="29"/>
      <c r="F68" s="29"/>
      <c r="G68" s="29"/>
      <c r="H68" s="27"/>
      <c r="I68" s="27"/>
      <c r="J68" s="27"/>
      <c r="K68" s="27"/>
      <c r="L68" s="27"/>
      <c r="M68" s="27"/>
      <c r="N68" s="27"/>
      <c r="O68" s="27"/>
      <c r="P68" s="27"/>
      <c r="Q68" s="27"/>
      <c r="R68" s="27"/>
      <c r="S68" s="27"/>
      <c r="T68" s="27"/>
      <c r="U68" s="27"/>
      <c r="V68" s="27"/>
      <c r="W68" s="27"/>
      <c r="X68" s="27"/>
      <c r="Y68" s="27"/>
      <c r="Z68" s="27"/>
      <c r="AA68" s="27"/>
      <c r="AB68" s="27"/>
      <c r="AC68" s="27"/>
      <c r="AD68" s="27"/>
      <c r="AE68" s="27"/>
    </row>
    <row r="69" spans="1:31" hidden="1">
      <c r="A69" s="7"/>
      <c r="B69" s="7"/>
      <c r="C69" s="7"/>
      <c r="D69" s="8"/>
      <c r="E69" s="8"/>
      <c r="F69" s="8"/>
      <c r="G69" s="8"/>
      <c r="H69" s="8"/>
      <c r="I69" s="8"/>
      <c r="J69" s="8"/>
      <c r="K69" s="8"/>
      <c r="L69" s="8"/>
      <c r="M69" s="8"/>
      <c r="N69" s="8"/>
      <c r="O69" s="8"/>
      <c r="P69" s="8"/>
      <c r="Q69" s="8"/>
      <c r="R69" s="8"/>
      <c r="S69" s="8"/>
      <c r="T69" s="5"/>
      <c r="U69" s="5"/>
      <c r="V69" s="5"/>
      <c r="W69" s="5"/>
      <c r="X69" s="5"/>
      <c r="Y69" s="5"/>
      <c r="Z69" s="5"/>
      <c r="AA69" s="5"/>
      <c r="AB69" s="5"/>
      <c r="AC69" s="5"/>
      <c r="AD69" s="5"/>
      <c r="AE69" s="5"/>
    </row>
    <row r="70" spans="1:31" hidden="1">
      <c r="A70" s="520"/>
      <c r="B70" s="520" t="s">
        <v>251</v>
      </c>
      <c r="C70" s="520"/>
      <c r="D70" s="522">
        <f>SUM(D10:D13)</f>
        <v>44444</v>
      </c>
      <c r="E70" s="522">
        <f>SUM(E10:E13)</f>
        <v>0</v>
      </c>
      <c r="F70" s="521"/>
      <c r="G70" s="8"/>
      <c r="H70" s="8"/>
      <c r="I70" s="8"/>
      <c r="J70" s="8"/>
      <c r="K70" s="8"/>
      <c r="L70" s="8"/>
      <c r="M70" s="8"/>
      <c r="N70" s="8"/>
      <c r="O70" s="8"/>
      <c r="P70" s="8"/>
      <c r="Q70" s="8"/>
      <c r="R70" s="8"/>
      <c r="S70" s="8"/>
      <c r="T70" s="5"/>
      <c r="U70" s="5"/>
      <c r="V70" s="5"/>
      <c r="W70" s="5"/>
      <c r="X70" s="5"/>
      <c r="Y70" s="5"/>
      <c r="Z70" s="5"/>
      <c r="AA70" s="5"/>
      <c r="AB70" s="5"/>
      <c r="AC70" s="5"/>
      <c r="AD70" s="5"/>
      <c r="AE70" s="5"/>
    </row>
    <row r="71" spans="1:31">
      <c r="A71" s="7"/>
      <c r="B71" s="7"/>
      <c r="C71" s="7"/>
      <c r="D71" s="8"/>
      <c r="E71" s="8"/>
      <c r="F71" s="8"/>
      <c r="G71" s="8"/>
      <c r="H71" s="8"/>
      <c r="I71" s="8"/>
      <c r="J71" s="8"/>
      <c r="K71" s="8"/>
      <c r="L71" s="8"/>
      <c r="M71" s="8"/>
      <c r="N71" s="8"/>
      <c r="O71" s="8"/>
      <c r="P71" s="8"/>
      <c r="Q71" s="8"/>
      <c r="R71" s="8"/>
      <c r="S71" s="8"/>
      <c r="T71" s="5"/>
      <c r="U71" s="5"/>
      <c r="V71" s="5"/>
      <c r="W71" s="5"/>
      <c r="X71" s="5"/>
      <c r="Y71" s="5"/>
      <c r="Z71" s="5"/>
      <c r="AA71" s="5"/>
      <c r="AB71" s="5"/>
      <c r="AC71" s="5"/>
      <c r="AD71" s="5"/>
      <c r="AE71" s="5"/>
    </row>
    <row r="72" spans="1:31">
      <c r="A72" s="7"/>
      <c r="B72" s="7"/>
      <c r="C72" s="7"/>
      <c r="D72" s="8"/>
      <c r="E72" s="8"/>
      <c r="F72" s="8"/>
      <c r="G72" s="8"/>
      <c r="H72" s="8"/>
      <c r="I72" s="8"/>
      <c r="J72" s="8"/>
      <c r="K72" s="8"/>
      <c r="L72" s="8"/>
      <c r="M72" s="8"/>
      <c r="N72" s="8"/>
      <c r="O72" s="8"/>
      <c r="P72" s="8"/>
      <c r="Q72" s="8"/>
      <c r="R72" s="8"/>
      <c r="S72" s="8"/>
      <c r="T72" s="5"/>
      <c r="U72" s="5"/>
      <c r="V72" s="5"/>
      <c r="W72" s="5"/>
      <c r="X72" s="5"/>
      <c r="Y72" s="5"/>
      <c r="Z72" s="5"/>
      <c r="AA72" s="5"/>
      <c r="AB72" s="5"/>
      <c r="AC72" s="5"/>
      <c r="AD72" s="5"/>
      <c r="AE72" s="5"/>
    </row>
    <row r="73" spans="1:31" ht="14.25" thickBot="1">
      <c r="A73" s="7"/>
      <c r="B73" s="7"/>
      <c r="C73" s="7"/>
      <c r="D73" s="8"/>
      <c r="E73" s="8"/>
      <c r="F73" s="8"/>
      <c r="G73" s="8"/>
      <c r="H73" s="8"/>
      <c r="I73" s="8"/>
      <c r="J73" s="8"/>
      <c r="K73" s="8"/>
      <c r="L73" s="8"/>
      <c r="M73" s="8"/>
      <c r="N73" s="8"/>
      <c r="O73" s="8"/>
      <c r="P73" s="8"/>
      <c r="Q73" s="8"/>
      <c r="R73" s="8"/>
      <c r="S73" s="8"/>
      <c r="T73" s="5"/>
      <c r="U73" s="5"/>
      <c r="V73" s="5"/>
      <c r="W73" s="5"/>
      <c r="X73" s="5"/>
      <c r="Y73" s="5"/>
      <c r="Z73" s="5"/>
      <c r="AA73" s="5"/>
      <c r="AB73" s="5"/>
      <c r="AC73" s="5"/>
      <c r="AD73" s="5"/>
      <c r="AE73" s="5"/>
    </row>
    <row r="74" spans="1:31" ht="24.75" thickBot="1">
      <c r="A74" s="56"/>
      <c r="B74" s="57">
        <f>+B2</f>
        <v>2011</v>
      </c>
      <c r="C74" s="58">
        <f>+C2</f>
        <v>4</v>
      </c>
      <c r="D74" s="59" t="s">
        <v>46</v>
      </c>
      <c r="E74" s="60"/>
      <c r="F74" s="60"/>
      <c r="G74" s="60"/>
      <c r="H74" s="3"/>
      <c r="I74" s="8"/>
      <c r="J74" s="8"/>
      <c r="K74" s="8"/>
      <c r="L74" s="8"/>
      <c r="M74" s="8"/>
      <c r="N74" s="8"/>
      <c r="O74" s="8"/>
      <c r="P74" s="8"/>
      <c r="Q74" s="8"/>
      <c r="R74" s="8"/>
      <c r="S74" s="5"/>
      <c r="T74" s="5"/>
      <c r="U74" s="5"/>
      <c r="V74" s="5"/>
      <c r="W74" s="5"/>
      <c r="X74" s="5"/>
      <c r="Y74" s="5"/>
      <c r="Z74" s="5"/>
      <c r="AA74" s="5"/>
      <c r="AB74" s="5"/>
      <c r="AC74" s="5"/>
      <c r="AD74" s="5"/>
      <c r="AE74" s="5"/>
    </row>
    <row r="75" spans="1:31" ht="6.75" customHeight="1">
      <c r="A75" s="7"/>
      <c r="B75" s="7"/>
      <c r="C75" s="7"/>
      <c r="D75" s="8"/>
      <c r="E75" s="8"/>
      <c r="F75" s="8"/>
      <c r="G75" s="8"/>
      <c r="H75" s="8"/>
      <c r="I75" s="8"/>
      <c r="J75" s="8"/>
      <c r="K75" s="8"/>
      <c r="L75" s="8"/>
      <c r="M75" s="8"/>
      <c r="N75" s="8"/>
      <c r="O75" s="8"/>
      <c r="P75" s="8"/>
      <c r="Q75" s="8"/>
      <c r="R75" s="8"/>
      <c r="S75" s="5"/>
      <c r="T75" s="5"/>
      <c r="U75" s="5"/>
      <c r="V75" s="5"/>
      <c r="W75" s="5"/>
      <c r="X75" s="5"/>
      <c r="Y75" s="5"/>
      <c r="Z75" s="5"/>
      <c r="AA75" s="5"/>
      <c r="AB75" s="5"/>
      <c r="AC75" s="5"/>
      <c r="AD75" s="5"/>
      <c r="AE75" s="5"/>
    </row>
    <row r="76" spans="1:31" s="147" customFormat="1" ht="16.5" customHeight="1">
      <c r="A76" s="830" t="s">
        <v>82</v>
      </c>
      <c r="B76" s="831"/>
      <c r="C76" s="189" t="s">
        <v>4</v>
      </c>
      <c r="D76" s="207" t="str">
        <f>+☆start!V21</f>
        <v>ｱ</v>
      </c>
      <c r="E76" s="207" t="str">
        <f>+☆start!V22</f>
        <v>ｲ</v>
      </c>
      <c r="F76" s="373"/>
      <c r="G76" s="197"/>
      <c r="H76" s="5"/>
      <c r="I76" s="5"/>
      <c r="J76" s="5"/>
      <c r="K76" s="5"/>
      <c r="L76" s="5"/>
      <c r="M76" s="5"/>
      <c r="N76" s="5"/>
      <c r="O76" s="5"/>
      <c r="P76" s="5"/>
      <c r="Q76" s="5"/>
      <c r="R76" s="5"/>
      <c r="S76" s="5"/>
      <c r="T76" s="5"/>
      <c r="U76" s="5"/>
      <c r="V76" s="5"/>
      <c r="W76" s="5"/>
      <c r="X76" s="5"/>
      <c r="Y76" s="5"/>
    </row>
    <row r="77" spans="1:31">
      <c r="A77" s="832" t="s">
        <v>43</v>
      </c>
      <c r="B77" s="246" t="s">
        <v>42</v>
      </c>
      <c r="C77" s="117">
        <f t="shared" ref="C77:C83" si="11">SUM(D77:J77)</f>
        <v>0</v>
      </c>
      <c r="D77" s="247">
        <f>+☆start!AD21</f>
        <v>0</v>
      </c>
      <c r="E77" s="247">
        <f>+☆start!AD22</f>
        <v>0</v>
      </c>
      <c r="F77" s="350"/>
      <c r="G77" s="197"/>
      <c r="H77" s="5"/>
      <c r="O77" s="5"/>
      <c r="P77" s="5"/>
      <c r="Q77" s="5"/>
      <c r="R77" s="5"/>
      <c r="S77" s="5"/>
      <c r="T77" s="5"/>
      <c r="U77" s="5"/>
      <c r="V77" s="5"/>
      <c r="W77" s="5"/>
      <c r="X77" s="5"/>
      <c r="Y77" s="5"/>
    </row>
    <row r="78" spans="1:31">
      <c r="A78" s="820"/>
      <c r="B78" s="297" t="s">
        <v>0</v>
      </c>
      <c r="C78" s="10">
        <f t="shared" si="11"/>
        <v>0</v>
      </c>
      <c r="D78" s="135"/>
      <c r="E78" s="135"/>
      <c r="F78" s="350"/>
      <c r="G78" s="197"/>
      <c r="H78" s="5"/>
      <c r="O78" s="5"/>
      <c r="P78" s="5"/>
      <c r="Q78" s="5"/>
      <c r="R78" s="5"/>
      <c r="S78" s="5"/>
      <c r="T78" s="5"/>
      <c r="U78" s="5"/>
      <c r="V78" s="5"/>
      <c r="W78" s="5"/>
      <c r="X78" s="5"/>
      <c r="Y78" s="5"/>
    </row>
    <row r="79" spans="1:31">
      <c r="A79" s="820"/>
      <c r="B79" s="297" t="s">
        <v>1</v>
      </c>
      <c r="C79" s="10">
        <f t="shared" si="11"/>
        <v>0</v>
      </c>
      <c r="D79" s="135"/>
      <c r="E79" s="135"/>
      <c r="F79" s="350"/>
      <c r="G79" s="197"/>
      <c r="H79" s="5"/>
      <c r="O79" s="5"/>
      <c r="P79" s="5"/>
      <c r="Q79" s="5"/>
      <c r="R79" s="5"/>
      <c r="S79" s="5"/>
      <c r="T79" s="5"/>
      <c r="U79" s="5"/>
      <c r="V79" s="5"/>
      <c r="W79" s="5"/>
      <c r="X79" s="5"/>
      <c r="Y79" s="5"/>
    </row>
    <row r="80" spans="1:31">
      <c r="A80" s="820"/>
      <c r="B80" s="297"/>
      <c r="C80" s="10">
        <f t="shared" si="11"/>
        <v>0</v>
      </c>
      <c r="D80" s="135"/>
      <c r="E80" s="135"/>
      <c r="F80" s="350"/>
      <c r="G80" s="197"/>
      <c r="H80" s="5"/>
      <c r="O80" s="5"/>
      <c r="P80" s="5"/>
      <c r="Q80" s="5"/>
      <c r="R80" s="5"/>
      <c r="S80" s="5"/>
      <c r="T80" s="5"/>
      <c r="U80" s="5"/>
      <c r="V80" s="5"/>
      <c r="W80" s="5"/>
      <c r="X80" s="5"/>
      <c r="Y80" s="5"/>
    </row>
    <row r="81" spans="1:31">
      <c r="A81" s="820"/>
      <c r="B81" s="298"/>
      <c r="C81" s="10">
        <f t="shared" si="11"/>
        <v>0</v>
      </c>
      <c r="D81" s="135"/>
      <c r="E81" s="135"/>
      <c r="F81" s="350"/>
      <c r="G81" s="197"/>
      <c r="H81" s="5"/>
      <c r="O81" s="5"/>
      <c r="P81" s="5"/>
      <c r="Q81" s="5"/>
      <c r="R81" s="5"/>
      <c r="S81" s="5"/>
      <c r="T81" s="5"/>
      <c r="U81" s="5"/>
      <c r="V81" s="5"/>
      <c r="W81" s="5"/>
      <c r="X81" s="5"/>
      <c r="Y81" s="5"/>
    </row>
    <row r="82" spans="1:31">
      <c r="A82" s="820"/>
      <c r="B82" s="298"/>
      <c r="C82" s="10">
        <f t="shared" si="11"/>
        <v>0</v>
      </c>
      <c r="D82" s="135"/>
      <c r="E82" s="135"/>
      <c r="F82" s="352"/>
      <c r="G82" s="197"/>
      <c r="H82" s="5"/>
      <c r="O82" s="5"/>
      <c r="P82" s="5"/>
      <c r="Q82" s="5"/>
      <c r="R82" s="5"/>
      <c r="S82" s="5"/>
      <c r="T82" s="5"/>
      <c r="U82" s="5"/>
      <c r="V82" s="5"/>
      <c r="W82" s="5"/>
      <c r="X82" s="5"/>
      <c r="Y82" s="5"/>
    </row>
    <row r="83" spans="1:31">
      <c r="A83" s="820"/>
      <c r="B83" s="21" t="s">
        <v>2</v>
      </c>
      <c r="C83" s="10">
        <f t="shared" si="11"/>
        <v>0</v>
      </c>
      <c r="D83" s="209">
        <f>SUM(D77:D82)</f>
        <v>0</v>
      </c>
      <c r="E83" s="210">
        <f>SUM(E77:E82)</f>
        <v>0</v>
      </c>
      <c r="F83" s="369"/>
      <c r="G83" s="197"/>
      <c r="H83" s="5"/>
      <c r="O83" s="5"/>
      <c r="P83" s="5"/>
      <c r="Q83" s="5"/>
      <c r="R83" s="5"/>
      <c r="S83" s="5"/>
      <c r="T83" s="5"/>
      <c r="U83" s="5"/>
      <c r="V83" s="5"/>
      <c r="W83" s="5"/>
      <c r="X83" s="5"/>
      <c r="Y83" s="5"/>
    </row>
    <row r="84" spans="1:31">
      <c r="A84" s="820"/>
      <c r="B84" s="297" t="s">
        <v>3</v>
      </c>
      <c r="C84" s="10">
        <f t="shared" ref="C84:C89" si="12">SUM(D84:L84)</f>
        <v>0</v>
      </c>
      <c r="D84" s="208"/>
      <c r="E84" s="208"/>
      <c r="F84" s="353"/>
      <c r="G84" s="197"/>
      <c r="H84" s="5"/>
      <c r="O84" s="5"/>
      <c r="P84" s="5"/>
      <c r="Q84" s="5"/>
      <c r="R84" s="5"/>
      <c r="S84" s="5"/>
      <c r="T84" s="5"/>
      <c r="U84" s="5"/>
      <c r="V84" s="5"/>
      <c r="W84" s="5"/>
      <c r="X84" s="5"/>
      <c r="Y84" s="5"/>
    </row>
    <row r="85" spans="1:31">
      <c r="A85" s="820"/>
      <c r="B85" s="22" t="s">
        <v>4</v>
      </c>
      <c r="C85" s="143">
        <f t="shared" si="12"/>
        <v>0</v>
      </c>
      <c r="D85" s="312">
        <f>SUM(D83:D84)</f>
        <v>0</v>
      </c>
      <c r="E85" s="136">
        <f>SUM(E83:E84)</f>
        <v>0</v>
      </c>
      <c r="F85" s="372"/>
      <c r="G85" s="197"/>
      <c r="H85" s="5"/>
      <c r="O85" s="5"/>
      <c r="P85" s="5"/>
      <c r="Q85" s="5"/>
      <c r="R85" s="5"/>
      <c r="S85" s="5"/>
      <c r="T85" s="5"/>
      <c r="U85" s="5"/>
      <c r="V85" s="5"/>
      <c r="W85" s="5"/>
      <c r="X85" s="5"/>
      <c r="Y85" s="5"/>
    </row>
    <row r="86" spans="1:31">
      <c r="A86" s="819" t="s">
        <v>44</v>
      </c>
      <c r="B86" s="125" t="str">
        <f>+B99</f>
        <v>健康保険</v>
      </c>
      <c r="C86" s="10">
        <f t="shared" si="12"/>
        <v>0</v>
      </c>
      <c r="D86" s="370"/>
      <c r="E86" s="370"/>
      <c r="F86" s="371"/>
      <c r="G86" s="197"/>
      <c r="H86" s="5"/>
      <c r="O86" s="5"/>
      <c r="P86" s="5"/>
      <c r="Q86" s="5"/>
      <c r="R86" s="5"/>
      <c r="S86" s="5"/>
      <c r="T86" s="5"/>
      <c r="U86" s="5"/>
      <c r="V86" s="5"/>
      <c r="W86" s="5"/>
      <c r="X86" s="5"/>
      <c r="Y86" s="5"/>
    </row>
    <row r="87" spans="1:31">
      <c r="A87" s="820"/>
      <c r="B87" s="126" t="str">
        <f>+B100</f>
        <v>厚生年金</v>
      </c>
      <c r="C87" s="10">
        <f t="shared" si="12"/>
        <v>0</v>
      </c>
      <c r="D87" s="370"/>
      <c r="E87" s="370"/>
      <c r="F87" s="371"/>
      <c r="G87" s="197"/>
      <c r="H87" s="5"/>
      <c r="O87" s="5"/>
      <c r="P87" s="5"/>
      <c r="Q87" s="5"/>
      <c r="R87" s="5"/>
      <c r="S87" s="5"/>
      <c r="T87" s="5"/>
      <c r="U87" s="5"/>
      <c r="V87" s="5"/>
      <c r="W87" s="5"/>
      <c r="X87" s="5"/>
      <c r="Y87" s="5"/>
    </row>
    <row r="88" spans="1:31">
      <c r="A88" s="820"/>
      <c r="B88" s="127" t="str">
        <f>+B101</f>
        <v>雇用保険</v>
      </c>
      <c r="C88" s="117">
        <f t="shared" si="12"/>
        <v>0</v>
      </c>
      <c r="D88" s="507">
        <f>IF(☆start!$AC$21="A",☆start!$AK$9*集計表!D85,0)+IF(☆start!$AC$21="B",☆start!$AK$10*集計表!D85,0)</f>
        <v>0</v>
      </c>
      <c r="E88" s="507">
        <f>IF(☆start!$AC$22="A",☆start!$AK$9*集計表!E85,0)+IF(☆start!$AC$22="B",☆start!$AK$10*集計表!E85,0)</f>
        <v>0</v>
      </c>
      <c r="F88" s="371"/>
      <c r="G88" s="197"/>
      <c r="H88" s="5"/>
      <c r="I88" s="5"/>
      <c r="J88" s="5"/>
      <c r="K88" s="5"/>
      <c r="L88" s="5"/>
      <c r="M88" s="5"/>
      <c r="N88" s="5"/>
      <c r="O88" s="5"/>
      <c r="P88" s="5"/>
      <c r="Q88" s="5"/>
      <c r="R88" s="5"/>
      <c r="S88" s="5"/>
      <c r="T88" s="5"/>
      <c r="U88" s="5"/>
      <c r="V88" s="5"/>
      <c r="W88" s="5"/>
      <c r="X88" s="5"/>
      <c r="Y88" s="5"/>
    </row>
    <row r="89" spans="1:31">
      <c r="A89" s="820"/>
      <c r="B89" s="127" t="str">
        <f>+B102</f>
        <v>所得税</v>
      </c>
      <c r="C89" s="117">
        <f t="shared" si="12"/>
        <v>0</v>
      </c>
      <c r="D89" s="229">
        <f>ROUNDDOWN((VLOOKUP(D96,説明書!$AC$4:$AN$341,D97+3,TRUE)+IF(D96-説明書!$AC$341&gt;0,D96-説明書!$AC$341,0)*説明書!$Y$20+IF(D96&gt;説明書!$V$21,D96-説明書!$V$21,0)*説明書!$AA$21),-1)</f>
        <v>0</v>
      </c>
      <c r="E89" s="229">
        <f>ROUNDDOWN((VLOOKUP(E96,説明書!$AC$4:$AN$341,E97+3,TRUE)+IF(E96-説明書!$AC$341&gt;0,E96-説明書!$AC$341,0)*説明書!$Y$20+IF(E96&gt;説明書!$V$21,E96-説明書!$V$21,0)*説明書!$AA$21),-1)</f>
        <v>0</v>
      </c>
      <c r="F89" s="363"/>
      <c r="G89" s="197"/>
      <c r="H89" s="5"/>
      <c r="I89" s="5"/>
      <c r="J89" s="5"/>
      <c r="K89" s="5"/>
      <c r="L89" s="5"/>
      <c r="M89" s="5"/>
      <c r="N89" s="5"/>
      <c r="O89" s="5"/>
      <c r="P89" s="5"/>
      <c r="Q89" s="5"/>
      <c r="R89" s="5"/>
      <c r="S89" s="5"/>
      <c r="T89" s="5"/>
      <c r="U89" s="5"/>
      <c r="V89" s="5"/>
      <c r="W89" s="5"/>
      <c r="X89" s="5"/>
      <c r="Y89" s="5"/>
    </row>
    <row r="90" spans="1:31">
      <c r="A90" s="820"/>
      <c r="B90" s="126" t="str">
        <f>+B103</f>
        <v>住民税</v>
      </c>
      <c r="C90" s="10">
        <f t="shared" ref="C90:C95" si="13">SUM(D90:H90)</f>
        <v>0</v>
      </c>
      <c r="D90" s="135"/>
      <c r="E90" s="135"/>
      <c r="F90" s="350"/>
      <c r="G90" s="197"/>
      <c r="H90" s="5"/>
      <c r="O90" s="5"/>
      <c r="P90" s="5"/>
      <c r="Q90" s="5"/>
      <c r="R90" s="5"/>
      <c r="S90" s="5"/>
      <c r="T90" s="5"/>
      <c r="U90" s="5"/>
      <c r="V90" s="5"/>
      <c r="W90" s="5"/>
      <c r="X90" s="5"/>
      <c r="Y90" s="5"/>
    </row>
    <row r="91" spans="1:31">
      <c r="A91" s="820"/>
      <c r="B91" s="297"/>
      <c r="C91" s="10">
        <f t="shared" si="13"/>
        <v>0</v>
      </c>
      <c r="D91" s="135"/>
      <c r="E91" s="135"/>
      <c r="F91" s="350"/>
      <c r="G91" s="197"/>
      <c r="H91" s="5"/>
      <c r="O91" s="5"/>
      <c r="P91" s="5"/>
      <c r="Q91" s="5"/>
      <c r="R91" s="5"/>
      <c r="S91" s="5"/>
      <c r="T91" s="5"/>
      <c r="U91" s="5"/>
      <c r="V91" s="5"/>
      <c r="W91" s="5"/>
      <c r="X91" s="5"/>
      <c r="Y91" s="5"/>
    </row>
    <row r="92" spans="1:31">
      <c r="A92" s="820"/>
      <c r="B92" s="297"/>
      <c r="C92" s="10">
        <f t="shared" si="13"/>
        <v>0</v>
      </c>
      <c r="D92" s="135"/>
      <c r="E92" s="135"/>
      <c r="F92" s="350"/>
      <c r="G92" s="197"/>
      <c r="H92" s="5"/>
      <c r="O92" s="5"/>
      <c r="P92" s="5"/>
      <c r="Q92" s="5"/>
      <c r="R92" s="5"/>
      <c r="S92" s="5"/>
      <c r="T92" s="5"/>
      <c r="U92" s="5"/>
      <c r="V92" s="5"/>
      <c r="W92" s="5"/>
      <c r="X92" s="5"/>
      <c r="Y92" s="5"/>
    </row>
    <row r="93" spans="1:31">
      <c r="A93" s="820"/>
      <c r="B93" s="297"/>
      <c r="C93" s="10">
        <f t="shared" si="13"/>
        <v>0</v>
      </c>
      <c r="D93" s="135"/>
      <c r="E93" s="135"/>
      <c r="F93" s="351"/>
      <c r="G93" s="197"/>
      <c r="H93" s="5"/>
      <c r="O93" s="5"/>
      <c r="P93" s="5"/>
      <c r="Q93" s="5"/>
      <c r="R93" s="5"/>
      <c r="S93" s="5"/>
      <c r="T93" s="5"/>
      <c r="U93" s="5"/>
      <c r="V93" s="5"/>
      <c r="W93" s="5"/>
      <c r="X93" s="5"/>
      <c r="Y93" s="5"/>
    </row>
    <row r="94" spans="1:31">
      <c r="A94" s="821"/>
      <c r="B94" s="86" t="s">
        <v>4</v>
      </c>
      <c r="C94" s="10">
        <f t="shared" si="13"/>
        <v>0</v>
      </c>
      <c r="D94" s="209">
        <f>SUM(D86:D93)</f>
        <v>0</v>
      </c>
      <c r="E94" s="210">
        <f>SUM(E86:E93)</f>
        <v>0</v>
      </c>
      <c r="F94" s="369"/>
      <c r="G94" s="197"/>
      <c r="H94" s="5"/>
      <c r="O94" s="5"/>
      <c r="P94" s="5"/>
      <c r="Q94" s="5"/>
      <c r="R94" s="5"/>
      <c r="S94" s="5"/>
      <c r="T94" s="5"/>
      <c r="U94" s="5"/>
      <c r="V94" s="5"/>
      <c r="W94" s="5"/>
      <c r="X94" s="5"/>
      <c r="Y94" s="5"/>
    </row>
    <row r="95" spans="1:31">
      <c r="A95" s="825" t="s">
        <v>10</v>
      </c>
      <c r="B95" s="826"/>
      <c r="C95" s="10">
        <f t="shared" si="13"/>
        <v>0</v>
      </c>
      <c r="D95" s="9">
        <f>+D85-D94</f>
        <v>0</v>
      </c>
      <c r="E95" s="9">
        <f>+E85-E94</f>
        <v>0</v>
      </c>
      <c r="F95" s="368"/>
      <c r="G95" s="197"/>
      <c r="H95" s="5"/>
      <c r="O95" s="5"/>
      <c r="P95" s="5"/>
      <c r="Q95" s="5"/>
      <c r="R95" s="5"/>
      <c r="S95" s="5"/>
      <c r="T95" s="5"/>
      <c r="U95" s="5"/>
      <c r="V95" s="5"/>
      <c r="W95" s="5"/>
      <c r="X95" s="5"/>
      <c r="Y95" s="5"/>
    </row>
    <row r="96" spans="1:31" ht="10.5" hidden="1" customHeight="1">
      <c r="A96" s="23"/>
      <c r="B96" s="24" t="s">
        <v>35</v>
      </c>
      <c r="C96" s="191"/>
      <c r="D96" s="48">
        <f>+D83-D86-D87-D88</f>
        <v>0</v>
      </c>
      <c r="E96" s="48">
        <f>+E83-E86-E87-E88</f>
        <v>0</v>
      </c>
      <c r="F96" s="48">
        <f>+F83-F86-F87-F88</f>
        <v>0</v>
      </c>
      <c r="G96" s="48" t="e">
        <f>+#REF!-#REF!-#REF!-#REF!</f>
        <v>#REF!</v>
      </c>
      <c r="H96" s="48" t="e">
        <f>+#REF!-#REF!-#REF!-#REF!</f>
        <v>#REF!</v>
      </c>
      <c r="I96" s="48" t="e">
        <f>+#REF!-#REF!-#REF!-#REF!</f>
        <v>#REF!</v>
      </c>
      <c r="J96" s="48" t="e">
        <f>+#REF!-#REF!-#REF!-#REF!</f>
        <v>#REF!</v>
      </c>
      <c r="K96" s="48" t="e">
        <f>+#REF!-#REF!-#REF!-#REF!</f>
        <v>#REF!</v>
      </c>
      <c r="L96" s="160" t="e">
        <f>+#REF!-#REF!-#REF!-#REF!</f>
        <v>#REF!</v>
      </c>
      <c r="M96" s="197"/>
      <c r="N96" s="5"/>
      <c r="O96" s="5"/>
      <c r="P96" s="5"/>
      <c r="Q96" s="5"/>
      <c r="R96" s="5"/>
      <c r="S96" s="5"/>
      <c r="T96" s="5"/>
      <c r="U96" s="5"/>
      <c r="V96" s="5"/>
      <c r="W96" s="5"/>
      <c r="X96" s="5"/>
      <c r="Y96" s="5"/>
      <c r="Z96" s="5"/>
      <c r="AA96" s="5"/>
      <c r="AB96" s="5"/>
      <c r="AC96" s="5"/>
      <c r="AD96" s="5"/>
      <c r="AE96" s="5"/>
    </row>
    <row r="97" spans="1:32" s="289" customFormat="1" ht="12.75" hidden="1" customHeight="1">
      <c r="A97" s="284" t="s">
        <v>83</v>
      </c>
      <c r="B97" s="285" t="s">
        <v>11</v>
      </c>
      <c r="C97" s="139"/>
      <c r="D97" s="286">
        <f>+☆start!$AF21</f>
        <v>0</v>
      </c>
      <c r="E97" s="286">
        <f>+☆start!$AF22</f>
        <v>0</v>
      </c>
      <c r="F97" s="286">
        <f>+☆start!$AF23</f>
        <v>0</v>
      </c>
      <c r="G97" s="286" t="e">
        <f>+☆start!#REF!</f>
        <v>#REF!</v>
      </c>
      <c r="H97" s="286" t="e">
        <f>+☆start!#REF!</f>
        <v>#REF!</v>
      </c>
      <c r="I97" s="286" t="e">
        <f>+☆start!#REF!</f>
        <v>#REF!</v>
      </c>
      <c r="J97" s="286" t="e">
        <f>+☆start!#REF!</f>
        <v>#REF!</v>
      </c>
      <c r="K97" s="286" t="e">
        <f>+☆start!#REF!</f>
        <v>#REF!</v>
      </c>
      <c r="L97" s="287" t="e">
        <f>+☆start!#REF!</f>
        <v>#REF!</v>
      </c>
      <c r="M97" s="288"/>
      <c r="N97" s="25"/>
      <c r="O97" s="25"/>
      <c r="P97" s="25"/>
      <c r="Q97" s="25"/>
      <c r="R97" s="25"/>
      <c r="S97" s="25"/>
      <c r="T97" s="25"/>
      <c r="U97" s="25"/>
      <c r="V97" s="25"/>
      <c r="W97" s="25"/>
      <c r="X97" s="25"/>
      <c r="Y97" s="25"/>
      <c r="Z97" s="25"/>
      <c r="AA97" s="25"/>
      <c r="AB97" s="25"/>
      <c r="AC97" s="25"/>
      <c r="AD97" s="25"/>
      <c r="AE97" s="25"/>
      <c r="AF97" s="67"/>
    </row>
    <row r="98" spans="1:32" ht="12.75" customHeight="1">
      <c r="A98" s="167" t="s">
        <v>83</v>
      </c>
      <c r="M98" s="153"/>
      <c r="N98" s="5"/>
      <c r="O98" s="5"/>
      <c r="P98" s="5"/>
      <c r="Q98" s="5"/>
      <c r="R98" s="5"/>
      <c r="S98" s="5"/>
      <c r="T98" s="5"/>
      <c r="U98" s="5"/>
      <c r="V98" s="5"/>
      <c r="W98" s="5"/>
      <c r="X98" s="5"/>
      <c r="Y98" s="5"/>
      <c r="Z98" s="5"/>
      <c r="AA98" s="5"/>
      <c r="AB98" s="5"/>
      <c r="AC98" s="5"/>
      <c r="AD98" s="5"/>
      <c r="AE98" s="5"/>
    </row>
    <row r="99" spans="1:32" hidden="1">
      <c r="A99" s="64"/>
      <c r="B99" s="54" t="s">
        <v>5</v>
      </c>
      <c r="C99" s="65"/>
      <c r="D99" s="66"/>
      <c r="E99" s="66"/>
      <c r="F99" s="46"/>
      <c r="G99" s="46"/>
      <c r="M99" s="153"/>
    </row>
    <row r="100" spans="1:32" hidden="1">
      <c r="A100" s="67"/>
      <c r="B100" s="54" t="s">
        <v>6</v>
      </c>
      <c r="C100" s="67"/>
      <c r="D100" s="68"/>
      <c r="E100" s="68"/>
      <c r="F100" s="46"/>
      <c r="G100" s="47"/>
      <c r="H100" s="26"/>
      <c r="M100" s="153"/>
    </row>
    <row r="101" spans="1:32" hidden="1">
      <c r="B101" s="54" t="s">
        <v>7</v>
      </c>
      <c r="M101" s="153"/>
    </row>
    <row r="102" spans="1:32" hidden="1">
      <c r="B102" s="54" t="s">
        <v>8</v>
      </c>
      <c r="M102" s="153"/>
    </row>
    <row r="103" spans="1:32" hidden="1">
      <c r="B103" s="54" t="s">
        <v>9</v>
      </c>
      <c r="M103" s="153"/>
    </row>
    <row r="104" spans="1:32" hidden="1">
      <c r="M104" s="153"/>
    </row>
    <row r="105" spans="1:32" hidden="1">
      <c r="M105" s="153"/>
    </row>
    <row r="106" spans="1:32" ht="17.25" hidden="1">
      <c r="A106" s="15"/>
      <c r="B106" s="16"/>
      <c r="C106" s="16"/>
      <c r="D106" s="17"/>
      <c r="E106" s="17"/>
      <c r="F106" s="17"/>
      <c r="G106" s="17"/>
      <c r="H106" s="17"/>
      <c r="I106" s="17"/>
      <c r="J106" s="17"/>
      <c r="K106" s="17"/>
      <c r="L106" s="17"/>
      <c r="M106" s="153"/>
    </row>
    <row r="107" spans="1:32" ht="11.25" hidden="1" customHeight="1">
      <c r="A107" s="15"/>
      <c r="B107" s="16"/>
      <c r="C107" s="16"/>
      <c r="D107" s="17"/>
      <c r="E107" s="17"/>
      <c r="F107" s="17"/>
      <c r="G107" s="17"/>
      <c r="H107" s="17"/>
      <c r="I107" s="17"/>
      <c r="J107" s="17"/>
      <c r="K107" s="17"/>
      <c r="L107" s="17"/>
      <c r="M107" s="153"/>
    </row>
    <row r="108" spans="1:32" s="251" customFormat="1" ht="15" hidden="1" customHeight="1"/>
    <row r="109" spans="1:32" s="4" customFormat="1" ht="11.25" hidden="1" customHeight="1">
      <c r="A109" s="7"/>
    </row>
    <row r="110" spans="1:32" s="4" customFormat="1" ht="11.25" hidden="1" customHeight="1">
      <c r="A110" s="7"/>
    </row>
    <row r="111" spans="1:32" s="4" customFormat="1" ht="11.25" hidden="1" customHeight="1">
      <c r="A111" s="7"/>
    </row>
    <row r="112" spans="1:32" s="4" customFormat="1" ht="11.25" hidden="1" customHeight="1">
      <c r="A112" s="7"/>
    </row>
    <row r="113" spans="1:22" s="4" customFormat="1" ht="11.25" hidden="1" customHeight="1">
      <c r="A113" s="7"/>
    </row>
    <row r="114" spans="1:22" s="4" customFormat="1" ht="11.25" hidden="1" customHeight="1">
      <c r="A114" s="7"/>
    </row>
    <row r="115" spans="1:22" s="4" customFormat="1" ht="11.25" hidden="1" customHeight="1">
      <c r="A115" s="7"/>
      <c r="D115" s="251"/>
    </row>
    <row r="116" spans="1:22" s="4" customFormat="1" ht="11.25" hidden="1" customHeight="1">
      <c r="A116" s="7"/>
      <c r="D116" s="251"/>
    </row>
    <row r="117" spans="1:22" s="4" customFormat="1" ht="11.25" hidden="1" customHeight="1">
      <c r="A117" s="7"/>
      <c r="D117" s="251"/>
    </row>
    <row r="118" spans="1:22" s="4" customFormat="1" hidden="1">
      <c r="A118" s="7"/>
      <c r="D118" s="251"/>
    </row>
    <row r="119" spans="1:22" s="4" customFormat="1" hidden="1">
      <c r="A119" s="7"/>
      <c r="B119" s="7"/>
      <c r="D119" s="252"/>
      <c r="E119" s="253">
        <v>10000</v>
      </c>
      <c r="F119" s="254" t="s">
        <v>122</v>
      </c>
      <c r="G119" s="253">
        <v>5000</v>
      </c>
      <c r="H119" s="254" t="s">
        <v>122</v>
      </c>
      <c r="I119" s="253">
        <v>1000</v>
      </c>
      <c r="J119" s="254"/>
      <c r="K119" s="253">
        <v>500</v>
      </c>
      <c r="L119" s="254"/>
      <c r="M119" s="253">
        <v>100</v>
      </c>
      <c r="N119" s="254"/>
      <c r="O119" s="253">
        <v>50</v>
      </c>
      <c r="P119" s="254"/>
      <c r="Q119" s="253">
        <v>10</v>
      </c>
      <c r="R119" s="254"/>
      <c r="S119" s="253">
        <v>5</v>
      </c>
      <c r="T119" s="254"/>
      <c r="U119" s="253">
        <v>1</v>
      </c>
      <c r="V119" s="254"/>
    </row>
    <row r="120" spans="1:22" s="4" customFormat="1" hidden="1">
      <c r="A120" s="7"/>
      <c r="B120" s="7"/>
      <c r="D120" s="254"/>
      <c r="E120" s="254"/>
      <c r="F120" s="254"/>
      <c r="G120" s="254"/>
      <c r="H120" s="254"/>
      <c r="I120" s="254"/>
      <c r="J120" s="254"/>
      <c r="K120" s="254"/>
      <c r="L120" s="254"/>
      <c r="M120" s="254"/>
      <c r="N120" s="254"/>
      <c r="O120" s="254"/>
      <c r="P120" s="254"/>
      <c r="Q120" s="254"/>
      <c r="R120" s="254"/>
      <c r="S120" s="254"/>
      <c r="T120" s="254"/>
      <c r="U120" s="254"/>
      <c r="V120" s="254"/>
    </row>
    <row r="121" spans="1:22" s="4" customFormat="1" hidden="1">
      <c r="A121" s="7"/>
      <c r="B121" s="7"/>
      <c r="C121" s="255" t="s">
        <v>99</v>
      </c>
      <c r="D121" s="321">
        <f>IF(☆start!$AA$12=1,0,+$D$31)</f>
        <v>44266</v>
      </c>
      <c r="E121" s="257">
        <f>ROUNDDOWN((D121/$E$119),0)</f>
        <v>4</v>
      </c>
      <c r="F121" s="257">
        <f>D121-$E$119*E121</f>
        <v>4266</v>
      </c>
      <c r="G121" s="257">
        <f>ROUNDDOWN((F121/$G$119),0)</f>
        <v>0</v>
      </c>
      <c r="H121" s="257">
        <f>F121-$G$119*G121</f>
        <v>4266</v>
      </c>
      <c r="I121" s="257">
        <f>ROUNDDOWN((H121/$I$119),0)</f>
        <v>4</v>
      </c>
      <c r="J121" s="257">
        <f>H121-$I$119*I121</f>
        <v>266</v>
      </c>
      <c r="K121" s="257">
        <f>ROUNDDOWN((J121/$K$119),0)</f>
        <v>0</v>
      </c>
      <c r="L121" s="257">
        <f>J121-$K$119*K121</f>
        <v>266</v>
      </c>
      <c r="M121" s="257">
        <f>ROUNDDOWN((L121/$M$119),0)</f>
        <v>2</v>
      </c>
      <c r="N121" s="257">
        <f>L121-$M$119*M121</f>
        <v>66</v>
      </c>
      <c r="O121" s="257">
        <f>ROUNDDOWN((N121/$O$119),0)</f>
        <v>1</v>
      </c>
      <c r="P121" s="257">
        <f>N121-$O$119*O121</f>
        <v>16</v>
      </c>
      <c r="Q121" s="257">
        <f>ROUNDDOWN((P121/$Q$119),0)</f>
        <v>1</v>
      </c>
      <c r="R121" s="257">
        <f>P121-$Q$119*Q121</f>
        <v>6</v>
      </c>
      <c r="S121" s="257">
        <f>ROUNDDOWN((R121/$S$119),0)</f>
        <v>1</v>
      </c>
      <c r="T121" s="257">
        <f>R121-$S$119*S121</f>
        <v>1</v>
      </c>
      <c r="U121" s="257">
        <f>ROUNDDOWN((T121/$U$119),0)</f>
        <v>1</v>
      </c>
      <c r="V121" s="254"/>
    </row>
    <row r="122" spans="1:22" s="4" customFormat="1" hidden="1">
      <c r="A122" s="7"/>
      <c r="B122" s="7"/>
      <c r="C122" s="255" t="s">
        <v>123</v>
      </c>
      <c r="D122" s="321">
        <f>IF(☆start!$AA$13=1,0,+$E$31)</f>
        <v>0</v>
      </c>
      <c r="E122" s="257">
        <f>ROUNDDOWN((D122/$E$119),0)</f>
        <v>0</v>
      </c>
      <c r="F122" s="257">
        <f>D122-$E$119*E122</f>
        <v>0</v>
      </c>
      <c r="G122" s="257">
        <f>ROUNDDOWN((F122/$G$119),0)</f>
        <v>0</v>
      </c>
      <c r="H122" s="257">
        <f>F122-$G$119*G122</f>
        <v>0</v>
      </c>
      <c r="I122" s="257">
        <f>ROUNDDOWN((H122/$I$119),0)</f>
        <v>0</v>
      </c>
      <c r="J122" s="257">
        <f>H122-$I$119*I122</f>
        <v>0</v>
      </c>
      <c r="K122" s="257">
        <f>ROUNDDOWN((J122/$K$119),0)</f>
        <v>0</v>
      </c>
      <c r="L122" s="257">
        <f>J122-$K$119*K122</f>
        <v>0</v>
      </c>
      <c r="M122" s="257">
        <f>ROUNDDOWN((L122/$M$119),0)</f>
        <v>0</v>
      </c>
      <c r="N122" s="257">
        <f>L122-$M$119*M122</f>
        <v>0</v>
      </c>
      <c r="O122" s="257">
        <f>ROUNDDOWN((N122/$O$119),0)</f>
        <v>0</v>
      </c>
      <c r="P122" s="257">
        <f>N122-$O$119*O122</f>
        <v>0</v>
      </c>
      <c r="Q122" s="257">
        <f>ROUNDDOWN((P122/$Q$119),0)</f>
        <v>0</v>
      </c>
      <c r="R122" s="257">
        <f>P122-$Q$119*Q122</f>
        <v>0</v>
      </c>
      <c r="S122" s="257">
        <f>ROUNDDOWN((R122/$S$119),0)</f>
        <v>0</v>
      </c>
      <c r="T122" s="257">
        <f>R122-$S$119*S122</f>
        <v>0</v>
      </c>
      <c r="U122" s="257">
        <f>ROUNDDOWN((T122/$U$119),0)</f>
        <v>0</v>
      </c>
      <c r="V122" s="254"/>
    </row>
    <row r="123" spans="1:22" s="4" customFormat="1" hidden="1">
      <c r="A123" s="7"/>
      <c r="B123" s="7"/>
      <c r="C123" s="329" t="str">
        <f>+☆start!V21</f>
        <v>ｱ</v>
      </c>
      <c r="D123" s="322">
        <f>IF(☆start!$AA$21=1,0,+$D$95)</f>
        <v>0</v>
      </c>
      <c r="E123" s="257">
        <f>ROUNDDOWN((D123/$E$119),0)</f>
        <v>0</v>
      </c>
      <c r="F123" s="257">
        <f>D123-$E$119*E123</f>
        <v>0</v>
      </c>
      <c r="G123" s="257">
        <f>ROUNDDOWN((F123/$G$119),0)</f>
        <v>0</v>
      </c>
      <c r="H123" s="257">
        <f>F123-$G$119*G123</f>
        <v>0</v>
      </c>
      <c r="I123" s="257">
        <f>ROUNDDOWN((H123/$I$119),0)</f>
        <v>0</v>
      </c>
      <c r="J123" s="257">
        <f>H123-$I$119*I123</f>
        <v>0</v>
      </c>
      <c r="K123" s="257">
        <f>ROUNDDOWN((J123/$K$119),0)</f>
        <v>0</v>
      </c>
      <c r="L123" s="257">
        <f>J123-$K$119*K123</f>
        <v>0</v>
      </c>
      <c r="M123" s="257">
        <f>ROUNDDOWN((L123/$M$119),0)</f>
        <v>0</v>
      </c>
      <c r="N123" s="257">
        <f>L123-$M$119*M123</f>
        <v>0</v>
      </c>
      <c r="O123" s="257">
        <f>ROUNDDOWN((N123/$O$119),0)</f>
        <v>0</v>
      </c>
      <c r="P123" s="257">
        <f>N123-$O$119*O123</f>
        <v>0</v>
      </c>
      <c r="Q123" s="257">
        <f>ROUNDDOWN((P123/$Q$119),0)</f>
        <v>0</v>
      </c>
      <c r="R123" s="257">
        <f>P123-$Q$119*Q123</f>
        <v>0</v>
      </c>
      <c r="S123" s="257">
        <f>ROUNDDOWN((R123/$S$119),0)</f>
        <v>0</v>
      </c>
      <c r="T123" s="257">
        <f>R123-$S$119*S123</f>
        <v>0</v>
      </c>
      <c r="U123" s="257">
        <f>ROUNDDOWN((T123/$U$119),0)</f>
        <v>0</v>
      </c>
      <c r="V123" s="254"/>
    </row>
    <row r="124" spans="1:22" s="4" customFormat="1" hidden="1">
      <c r="A124" s="7"/>
      <c r="B124" s="7"/>
      <c r="C124" s="329" t="str">
        <f>+☆start!V22</f>
        <v>ｲ</v>
      </c>
      <c r="D124" s="322">
        <f>IF(☆start!$AA$22=1,0,+$E$95)</f>
        <v>0</v>
      </c>
      <c r="E124" s="257">
        <f>ROUNDDOWN((D124/$E$119),0)</f>
        <v>0</v>
      </c>
      <c r="F124" s="257">
        <f>D124-$E$119*E124</f>
        <v>0</v>
      </c>
      <c r="G124" s="257">
        <f>ROUNDDOWN((F124/$G$119),0)</f>
        <v>0</v>
      </c>
      <c r="H124" s="257">
        <f>F124-$G$119*G124</f>
        <v>0</v>
      </c>
      <c r="I124" s="257">
        <f>ROUNDDOWN((H124/$I$119),0)</f>
        <v>0</v>
      </c>
      <c r="J124" s="257">
        <f>H124-$I$119*I124</f>
        <v>0</v>
      </c>
      <c r="K124" s="257">
        <f>ROUNDDOWN((J124/$K$119),0)</f>
        <v>0</v>
      </c>
      <c r="L124" s="257">
        <f>J124-$K$119*K124</f>
        <v>0</v>
      </c>
      <c r="M124" s="257">
        <f>ROUNDDOWN((L124/$M$119),0)</f>
        <v>0</v>
      </c>
      <c r="N124" s="257">
        <f>L124-$M$119*M124</f>
        <v>0</v>
      </c>
      <c r="O124" s="257">
        <f>ROUNDDOWN((N124/$O$119),0)</f>
        <v>0</v>
      </c>
      <c r="P124" s="257">
        <f>N124-$O$119*O124</f>
        <v>0</v>
      </c>
      <c r="Q124" s="257">
        <f>ROUNDDOWN((P124/$Q$119),0)</f>
        <v>0</v>
      </c>
      <c r="R124" s="257">
        <f>P124-$Q$119*Q124</f>
        <v>0</v>
      </c>
      <c r="S124" s="257">
        <f>ROUNDDOWN((R124/$S$119),0)</f>
        <v>0</v>
      </c>
      <c r="T124" s="257">
        <f>R124-$S$119*S124</f>
        <v>0</v>
      </c>
      <c r="U124" s="257">
        <f>ROUNDDOWN((T124/$U$119),0)</f>
        <v>0</v>
      </c>
      <c r="V124" s="254"/>
    </row>
    <row r="125" spans="1:22" s="4" customFormat="1" hidden="1">
      <c r="A125" s="7"/>
      <c r="B125" s="7"/>
      <c r="C125" s="329">
        <f>+☆start!V23</f>
        <v>0</v>
      </c>
      <c r="D125" s="322">
        <f>IF(☆start!$AA$23=1,0,+$F$95)</f>
        <v>0</v>
      </c>
      <c r="E125" s="257">
        <f>ROUNDDOWN((D125/$E$119),0)</f>
        <v>0</v>
      </c>
      <c r="F125" s="257">
        <f>D125-$E$119*E125</f>
        <v>0</v>
      </c>
      <c r="G125" s="257">
        <f>ROUNDDOWN((F125/$G$119),0)</f>
        <v>0</v>
      </c>
      <c r="H125" s="257">
        <f>F125-$G$119*G125</f>
        <v>0</v>
      </c>
      <c r="I125" s="257">
        <f>ROUNDDOWN((H125/$I$119),0)</f>
        <v>0</v>
      </c>
      <c r="J125" s="257">
        <f>H125-$I$119*I125</f>
        <v>0</v>
      </c>
      <c r="K125" s="257">
        <f>ROUNDDOWN((J125/$K$119),0)</f>
        <v>0</v>
      </c>
      <c r="L125" s="257">
        <f>J125-$K$119*K125</f>
        <v>0</v>
      </c>
      <c r="M125" s="257">
        <f>ROUNDDOWN((L125/$M$119),0)</f>
        <v>0</v>
      </c>
      <c r="N125" s="257">
        <f>L125-$M$119*M125</f>
        <v>0</v>
      </c>
      <c r="O125" s="257">
        <f>ROUNDDOWN((N125/$O$119),0)</f>
        <v>0</v>
      </c>
      <c r="P125" s="257">
        <f>N125-$O$119*O125</f>
        <v>0</v>
      </c>
      <c r="Q125" s="257">
        <f>ROUNDDOWN((P125/$Q$119),0)</f>
        <v>0</v>
      </c>
      <c r="R125" s="257">
        <f>P125-$Q$119*Q125</f>
        <v>0</v>
      </c>
      <c r="S125" s="257">
        <f>ROUNDDOWN((R125/$S$119),0)</f>
        <v>0</v>
      </c>
      <c r="T125" s="257">
        <f>R125-$S$119*S125</f>
        <v>0</v>
      </c>
      <c r="U125" s="257">
        <f>ROUNDDOWN((T125/$U$119),0)</f>
        <v>0</v>
      </c>
      <c r="V125" s="254"/>
    </row>
    <row r="126" spans="1:22" s="4" customFormat="1" hidden="1">
      <c r="A126" s="7"/>
      <c r="B126" s="7"/>
      <c r="C126" s="20"/>
      <c r="D126" s="257">
        <f>SUM(D121:D125)</f>
        <v>44266</v>
      </c>
      <c r="E126" s="257">
        <f>SUM(E121:E125)</f>
        <v>4</v>
      </c>
      <c r="F126" s="254"/>
      <c r="G126" s="257">
        <f>SUM(G121:G125)</f>
        <v>0</v>
      </c>
      <c r="H126" s="254"/>
      <c r="I126" s="257">
        <f>SUM(I121:I125)</f>
        <v>4</v>
      </c>
      <c r="J126" s="254"/>
      <c r="K126" s="257">
        <f>SUM(K121:K125)</f>
        <v>0</v>
      </c>
      <c r="L126" s="254"/>
      <c r="M126" s="257">
        <f>SUM(M121:M125)</f>
        <v>2</v>
      </c>
      <c r="N126" s="254"/>
      <c r="O126" s="257">
        <f>SUM(O121:O125)</f>
        <v>1</v>
      </c>
      <c r="P126" s="254"/>
      <c r="Q126" s="257">
        <f>SUM(Q121:Q125)</f>
        <v>1</v>
      </c>
      <c r="R126" s="254"/>
      <c r="S126" s="257">
        <f>SUM(S121:S125)</f>
        <v>1</v>
      </c>
      <c r="T126" s="254"/>
      <c r="U126" s="257">
        <f>SUM(U121:U125)</f>
        <v>1</v>
      </c>
      <c r="V126" s="257">
        <f>+E126*E119+G126*G119+I126*I119+K126*K119+M126*M119+O126*O119+Q126*Q119+S126*S119+U126*U119</f>
        <v>44266</v>
      </c>
    </row>
    <row r="127" spans="1:22" s="4" customFormat="1">
      <c r="A127" s="7"/>
      <c r="B127" s="7"/>
      <c r="C127" s="20"/>
      <c r="D127" s="20"/>
      <c r="E127" s="20"/>
      <c r="F127" s="20"/>
      <c r="G127" s="20"/>
      <c r="H127" s="20"/>
      <c r="I127" s="20"/>
      <c r="J127" s="20"/>
      <c r="K127" s="20"/>
      <c r="L127" s="20"/>
      <c r="M127" s="20"/>
      <c r="N127" s="20"/>
      <c r="O127" s="20"/>
      <c r="P127" s="20"/>
      <c r="Q127" s="20"/>
      <c r="R127" s="20"/>
      <c r="S127" s="20"/>
      <c r="T127" s="20"/>
      <c r="U127" s="20"/>
      <c r="V127" s="20"/>
    </row>
    <row r="128" spans="1:22" s="4" customFormat="1">
      <c r="A128" s="7"/>
      <c r="B128" s="7"/>
      <c r="C128" s="20"/>
      <c r="J128" s="20"/>
      <c r="K128" s="20"/>
      <c r="L128" s="20"/>
      <c r="M128" s="20"/>
      <c r="N128" s="20"/>
      <c r="O128" s="20"/>
      <c r="P128" s="20"/>
      <c r="Q128" s="20"/>
      <c r="R128" s="20"/>
      <c r="S128" s="20"/>
      <c r="T128" s="20"/>
      <c r="U128" s="20"/>
      <c r="V128" s="20"/>
    </row>
    <row r="129" spans="1:22" s="4" customFormat="1">
      <c r="A129" s="7"/>
      <c r="B129" s="7"/>
      <c r="C129" s="20"/>
      <c r="J129" s="20"/>
      <c r="K129" s="20"/>
      <c r="L129" s="20"/>
      <c r="M129" s="20"/>
      <c r="N129" s="20"/>
      <c r="O129" s="20"/>
      <c r="P129" s="20"/>
      <c r="Q129" s="20"/>
      <c r="R129" s="20"/>
      <c r="S129" s="20"/>
      <c r="T129" s="20"/>
      <c r="U129" s="20"/>
      <c r="V129" s="20"/>
    </row>
    <row r="130" spans="1:22" s="4" customFormat="1">
      <c r="A130" s="7"/>
      <c r="B130" s="7"/>
      <c r="C130" s="20"/>
      <c r="J130" s="20"/>
      <c r="K130" s="20"/>
      <c r="L130" s="20"/>
      <c r="M130" s="20"/>
      <c r="N130" s="20"/>
      <c r="O130" s="20"/>
      <c r="P130" s="20"/>
      <c r="Q130" s="20"/>
      <c r="R130" s="20"/>
      <c r="S130" s="20"/>
      <c r="T130" s="20"/>
      <c r="U130" s="20"/>
      <c r="V130" s="20"/>
    </row>
    <row r="131" spans="1:22" s="4" customFormat="1">
      <c r="A131" s="7"/>
      <c r="B131" s="7"/>
      <c r="C131" s="20"/>
      <c r="J131" s="20"/>
      <c r="K131" s="20"/>
      <c r="L131" s="20"/>
      <c r="M131" s="20"/>
      <c r="N131" s="20"/>
      <c r="O131" s="20"/>
      <c r="P131" s="20"/>
      <c r="Q131" s="20"/>
      <c r="R131" s="20"/>
      <c r="S131" s="20"/>
      <c r="T131" s="20"/>
      <c r="U131" s="20"/>
      <c r="V131" s="20"/>
    </row>
    <row r="132" spans="1:22" s="4" customFormat="1">
      <c r="A132" s="7"/>
      <c r="B132" s="7"/>
      <c r="C132" s="20"/>
      <c r="J132" s="20"/>
      <c r="K132" s="20"/>
      <c r="L132" s="20"/>
      <c r="M132" s="20"/>
      <c r="N132" s="20"/>
      <c r="O132" s="20"/>
      <c r="P132" s="20"/>
      <c r="Q132" s="20"/>
      <c r="R132" s="20"/>
      <c r="S132" s="20"/>
      <c r="T132" s="20"/>
      <c r="U132" s="20"/>
      <c r="V132" s="20"/>
    </row>
    <row r="133" spans="1:22" s="4" customFormat="1">
      <c r="A133" s="7"/>
      <c r="B133" s="7"/>
      <c r="C133" s="20"/>
      <c r="J133" s="20"/>
      <c r="K133" s="20"/>
      <c r="L133" s="20"/>
      <c r="M133" s="20"/>
      <c r="N133" s="20"/>
      <c r="O133" s="20"/>
      <c r="P133" s="20"/>
      <c r="Q133" s="20"/>
      <c r="R133" s="20"/>
      <c r="S133" s="20"/>
      <c r="T133" s="20"/>
      <c r="U133" s="20"/>
      <c r="V133" s="20"/>
    </row>
    <row r="134" spans="1:22" s="4" customFormat="1">
      <c r="A134" s="7"/>
      <c r="B134" s="7"/>
      <c r="C134" s="20"/>
      <c r="D134" s="20"/>
      <c r="E134" s="20"/>
      <c r="F134" s="20"/>
      <c r="G134" s="20"/>
      <c r="H134" s="20"/>
      <c r="I134" s="20"/>
      <c r="J134" s="20"/>
      <c r="K134" s="20"/>
      <c r="L134" s="20"/>
      <c r="M134" s="20"/>
      <c r="N134" s="20"/>
      <c r="O134" s="20"/>
      <c r="P134" s="20"/>
      <c r="Q134" s="20"/>
      <c r="R134" s="20"/>
      <c r="S134" s="20"/>
      <c r="T134" s="20"/>
      <c r="U134" s="20"/>
      <c r="V134" s="20"/>
    </row>
    <row r="135" spans="1:22" s="4" customFormat="1">
      <c r="A135" s="7"/>
      <c r="B135" s="7"/>
      <c r="C135" s="20"/>
      <c r="D135" s="20"/>
      <c r="E135" s="20"/>
      <c r="F135" s="20"/>
      <c r="G135" s="20"/>
      <c r="H135" s="20"/>
      <c r="I135" s="20"/>
      <c r="J135" s="20"/>
      <c r="K135" s="20"/>
      <c r="L135" s="20"/>
      <c r="M135" s="20"/>
      <c r="N135" s="20"/>
      <c r="O135" s="20"/>
      <c r="P135" s="20"/>
      <c r="Q135" s="20"/>
      <c r="R135" s="20"/>
      <c r="S135" s="20"/>
      <c r="T135" s="20"/>
      <c r="U135" s="20"/>
      <c r="V135" s="20"/>
    </row>
    <row r="136" spans="1:22" s="4" customFormat="1">
      <c r="A136" s="7"/>
      <c r="B136" s="7"/>
      <c r="C136" s="20"/>
      <c r="D136" s="20"/>
      <c r="E136" s="20"/>
      <c r="F136" s="20"/>
      <c r="G136" s="20"/>
      <c r="H136" s="20"/>
      <c r="I136" s="20"/>
      <c r="J136" s="20"/>
      <c r="K136" s="20"/>
      <c r="L136" s="20"/>
      <c r="M136" s="20"/>
      <c r="N136" s="20"/>
      <c r="O136" s="20"/>
      <c r="P136" s="20"/>
      <c r="Q136" s="20"/>
      <c r="R136" s="20"/>
      <c r="S136" s="20"/>
      <c r="T136" s="20"/>
      <c r="U136" s="20"/>
      <c r="V136" s="20"/>
    </row>
    <row r="137" spans="1:22" s="4" customFormat="1">
      <c r="A137" s="7"/>
      <c r="B137" s="7"/>
      <c r="C137" s="20"/>
      <c r="D137" s="20"/>
      <c r="E137" s="20"/>
      <c r="F137" s="20"/>
      <c r="G137" s="20"/>
      <c r="H137" s="20"/>
      <c r="I137" s="20"/>
      <c r="J137" s="20"/>
      <c r="K137" s="20"/>
      <c r="L137" s="20"/>
      <c r="M137" s="20"/>
      <c r="N137" s="20"/>
      <c r="O137" s="20"/>
      <c r="P137" s="20"/>
      <c r="Q137" s="20"/>
      <c r="R137" s="20"/>
      <c r="S137" s="20"/>
      <c r="T137" s="20"/>
      <c r="U137" s="20"/>
      <c r="V137" s="20"/>
    </row>
    <row r="138" spans="1:22" s="4" customFormat="1">
      <c r="A138" s="7"/>
      <c r="B138" s="7"/>
      <c r="C138" s="20"/>
      <c r="D138" s="20"/>
      <c r="E138" s="20"/>
      <c r="F138" s="20"/>
      <c r="G138" s="20"/>
      <c r="H138" s="20"/>
      <c r="I138" s="20"/>
      <c r="J138" s="20"/>
      <c r="K138" s="20"/>
      <c r="L138" s="20"/>
      <c r="M138" s="20"/>
      <c r="N138" s="20"/>
      <c r="O138" s="20"/>
      <c r="P138" s="20"/>
      <c r="Q138" s="20"/>
      <c r="R138" s="20"/>
      <c r="S138" s="20"/>
      <c r="T138" s="20"/>
      <c r="U138" s="20"/>
      <c r="V138" s="20"/>
    </row>
    <row r="139" spans="1:22" s="4" customFormat="1">
      <c r="A139" s="7"/>
      <c r="B139" s="7"/>
      <c r="C139" s="20"/>
      <c r="D139" s="20"/>
      <c r="E139" s="20"/>
      <c r="F139" s="20"/>
      <c r="G139" s="20"/>
      <c r="H139" s="20"/>
      <c r="I139" s="20"/>
      <c r="J139" s="20"/>
      <c r="K139" s="20"/>
      <c r="L139" s="20"/>
      <c r="M139" s="20"/>
      <c r="N139" s="20"/>
      <c r="O139" s="20"/>
      <c r="P139" s="20"/>
      <c r="Q139" s="20"/>
      <c r="R139" s="20"/>
      <c r="S139" s="20"/>
      <c r="T139" s="20"/>
      <c r="U139" s="20"/>
      <c r="V139" s="20"/>
    </row>
    <row r="140" spans="1:22" s="4" customFormat="1">
      <c r="A140" s="7"/>
      <c r="B140" s="7"/>
      <c r="C140" s="20"/>
      <c r="D140" s="20"/>
      <c r="E140" s="20"/>
      <c r="F140" s="20"/>
      <c r="G140" s="20"/>
      <c r="H140" s="20"/>
      <c r="I140" s="20"/>
      <c r="J140" s="20"/>
      <c r="K140" s="20"/>
      <c r="L140" s="20"/>
      <c r="M140" s="20"/>
      <c r="N140" s="20"/>
      <c r="O140" s="20"/>
      <c r="P140" s="20"/>
      <c r="Q140" s="20"/>
      <c r="R140" s="20"/>
      <c r="S140" s="20"/>
      <c r="T140" s="20"/>
      <c r="U140" s="20"/>
      <c r="V140" s="20"/>
    </row>
    <row r="141" spans="1:22" s="4" customFormat="1">
      <c r="A141" s="7"/>
      <c r="B141" s="7"/>
      <c r="C141" s="20"/>
      <c r="D141" s="20"/>
      <c r="E141" s="20"/>
      <c r="F141" s="20"/>
      <c r="G141" s="20"/>
      <c r="H141" s="20"/>
      <c r="I141" s="20"/>
      <c r="J141" s="20"/>
      <c r="K141" s="20"/>
      <c r="L141" s="20"/>
      <c r="M141" s="20"/>
      <c r="N141" s="20"/>
      <c r="O141" s="20"/>
      <c r="P141" s="20"/>
      <c r="Q141" s="20"/>
      <c r="R141" s="20"/>
      <c r="S141" s="20"/>
      <c r="T141" s="20"/>
      <c r="U141" s="20"/>
      <c r="V141" s="20"/>
    </row>
    <row r="142" spans="1:22" s="4" customFormat="1">
      <c r="A142" s="7"/>
      <c r="B142" s="7"/>
      <c r="C142" s="20"/>
      <c r="D142" s="20"/>
      <c r="E142" s="20"/>
      <c r="F142" s="20"/>
      <c r="G142" s="20"/>
      <c r="H142" s="20"/>
      <c r="I142" s="20"/>
      <c r="J142" s="20"/>
      <c r="K142" s="20"/>
      <c r="L142" s="20"/>
      <c r="M142" s="20"/>
      <c r="N142" s="20"/>
      <c r="O142" s="20"/>
      <c r="P142" s="20"/>
      <c r="Q142" s="20"/>
      <c r="R142" s="20"/>
      <c r="S142" s="20"/>
      <c r="T142" s="20"/>
      <c r="U142" s="20"/>
      <c r="V142" s="20"/>
    </row>
    <row r="143" spans="1:22" s="4" customFormat="1">
      <c r="A143" s="7"/>
      <c r="B143" s="7"/>
      <c r="C143" s="20"/>
      <c r="D143" s="20"/>
      <c r="E143" s="20"/>
      <c r="F143" s="20"/>
      <c r="G143" s="20"/>
      <c r="H143" s="20"/>
      <c r="I143" s="20"/>
      <c r="J143" s="20"/>
      <c r="K143" s="20"/>
      <c r="L143" s="20"/>
      <c r="M143" s="20"/>
      <c r="N143" s="20"/>
      <c r="O143" s="20"/>
      <c r="P143" s="20"/>
      <c r="Q143" s="20"/>
      <c r="R143" s="20"/>
      <c r="S143" s="20"/>
      <c r="T143" s="20"/>
      <c r="U143" s="20"/>
      <c r="V143" s="20"/>
    </row>
    <row r="144" spans="1:22" s="4" customFormat="1">
      <c r="A144" s="7"/>
      <c r="B144" s="7"/>
      <c r="C144" s="20"/>
      <c r="D144" s="20"/>
      <c r="E144" s="20"/>
      <c r="F144" s="20"/>
      <c r="G144" s="20"/>
      <c r="H144" s="20"/>
      <c r="I144" s="20"/>
      <c r="J144" s="20"/>
      <c r="K144" s="20"/>
      <c r="L144" s="20"/>
      <c r="M144" s="20"/>
      <c r="N144" s="20"/>
      <c r="O144" s="20"/>
      <c r="P144" s="20"/>
      <c r="Q144" s="20"/>
      <c r="R144" s="20"/>
      <c r="S144" s="20"/>
      <c r="T144" s="20"/>
      <c r="U144" s="20"/>
      <c r="V144" s="20"/>
    </row>
    <row r="145" spans="1:22" s="4" customFormat="1">
      <c r="A145" s="7"/>
      <c r="B145" s="7"/>
      <c r="C145" s="20"/>
      <c r="D145" s="20"/>
      <c r="E145" s="20"/>
      <c r="F145" s="20"/>
      <c r="G145" s="20"/>
      <c r="H145" s="20"/>
      <c r="I145" s="20"/>
      <c r="J145" s="20"/>
      <c r="K145" s="20"/>
      <c r="L145" s="20"/>
      <c r="M145" s="20"/>
      <c r="N145" s="20"/>
      <c r="O145" s="20"/>
      <c r="P145" s="20"/>
      <c r="Q145" s="20"/>
      <c r="R145" s="20"/>
      <c r="S145" s="20"/>
      <c r="T145" s="20"/>
      <c r="U145" s="20"/>
      <c r="V145" s="20"/>
    </row>
    <row r="146" spans="1:22" s="4" customFormat="1">
      <c r="A146" s="7"/>
      <c r="B146" s="7"/>
      <c r="C146" s="20"/>
      <c r="D146" s="20"/>
      <c r="E146" s="20"/>
      <c r="F146" s="20"/>
      <c r="G146" s="20"/>
      <c r="H146" s="20"/>
      <c r="I146" s="20"/>
      <c r="J146" s="20"/>
      <c r="K146" s="20"/>
      <c r="L146" s="20"/>
      <c r="M146" s="20"/>
      <c r="N146" s="20"/>
      <c r="O146" s="20"/>
      <c r="P146" s="20"/>
      <c r="Q146" s="20"/>
      <c r="R146" s="20"/>
      <c r="S146" s="20"/>
      <c r="T146" s="20"/>
      <c r="U146" s="20"/>
      <c r="V146" s="20"/>
    </row>
    <row r="147" spans="1:22" s="4" customFormat="1">
      <c r="A147" s="7"/>
      <c r="B147" s="7"/>
      <c r="C147" s="20"/>
      <c r="D147" s="20"/>
      <c r="E147" s="20"/>
      <c r="F147" s="20"/>
      <c r="G147" s="20"/>
      <c r="H147" s="20"/>
      <c r="I147" s="20"/>
      <c r="J147" s="20"/>
      <c r="K147" s="20"/>
      <c r="L147" s="20"/>
      <c r="M147" s="20"/>
      <c r="N147" s="20"/>
      <c r="O147" s="20"/>
      <c r="P147" s="20"/>
      <c r="Q147" s="20"/>
      <c r="R147" s="20"/>
      <c r="S147" s="20"/>
      <c r="T147" s="20"/>
      <c r="U147" s="20"/>
      <c r="V147" s="20"/>
    </row>
    <row r="148" spans="1:22" s="4" customFormat="1">
      <c r="A148" s="7"/>
      <c r="B148" s="7"/>
      <c r="C148" s="20"/>
      <c r="D148" s="20"/>
      <c r="E148" s="20"/>
      <c r="F148" s="20"/>
      <c r="G148" s="20"/>
      <c r="H148" s="20"/>
      <c r="I148" s="20"/>
      <c r="J148" s="20"/>
      <c r="K148" s="20"/>
      <c r="L148" s="20"/>
      <c r="M148" s="20"/>
      <c r="N148" s="20"/>
      <c r="O148" s="20"/>
      <c r="P148" s="20"/>
      <c r="Q148" s="20"/>
      <c r="R148" s="20"/>
      <c r="S148" s="20"/>
      <c r="T148" s="20"/>
      <c r="U148" s="20"/>
      <c r="V148" s="20"/>
    </row>
    <row r="149" spans="1:22" s="4" customFormat="1">
      <c r="A149" s="7"/>
      <c r="B149" s="7"/>
      <c r="C149" s="20"/>
      <c r="D149" s="20"/>
      <c r="E149" s="20"/>
      <c r="F149" s="20"/>
      <c r="G149" s="20"/>
      <c r="H149" s="20"/>
      <c r="I149" s="20"/>
      <c r="J149" s="20"/>
      <c r="K149" s="20"/>
      <c r="L149" s="20"/>
      <c r="M149" s="20"/>
      <c r="N149" s="20"/>
      <c r="O149" s="20"/>
      <c r="P149" s="20"/>
      <c r="Q149" s="20"/>
      <c r="R149" s="20"/>
      <c r="S149" s="20"/>
      <c r="T149" s="20"/>
      <c r="U149" s="20"/>
      <c r="V149" s="20"/>
    </row>
    <row r="150" spans="1:22" s="4" customFormat="1">
      <c r="A150" s="7"/>
      <c r="B150" s="7"/>
      <c r="C150" s="20"/>
      <c r="D150" s="20"/>
      <c r="E150" s="20"/>
      <c r="F150" s="20"/>
      <c r="G150" s="20"/>
      <c r="H150" s="20"/>
      <c r="I150" s="20"/>
      <c r="J150" s="20"/>
      <c r="K150" s="20"/>
      <c r="L150" s="20"/>
      <c r="M150" s="20"/>
      <c r="N150" s="20"/>
      <c r="O150" s="20"/>
      <c r="P150" s="20"/>
      <c r="Q150" s="20"/>
      <c r="R150" s="20"/>
      <c r="S150" s="20"/>
      <c r="T150" s="20"/>
      <c r="U150" s="20"/>
      <c r="V150" s="20"/>
    </row>
    <row r="151" spans="1:22" s="4" customFormat="1">
      <c r="A151" s="7"/>
      <c r="B151" s="7"/>
      <c r="C151" s="20"/>
      <c r="D151" s="20"/>
      <c r="E151" s="20"/>
      <c r="F151" s="20"/>
      <c r="G151" s="20"/>
      <c r="H151" s="20"/>
      <c r="I151" s="20"/>
      <c r="J151" s="20"/>
      <c r="K151" s="20"/>
      <c r="L151" s="20"/>
      <c r="M151" s="20"/>
      <c r="N151" s="20"/>
      <c r="O151" s="20"/>
      <c r="P151" s="20"/>
      <c r="Q151" s="20"/>
      <c r="R151" s="20"/>
      <c r="S151" s="20"/>
      <c r="T151" s="20"/>
      <c r="U151" s="20"/>
      <c r="V151" s="20"/>
    </row>
    <row r="152" spans="1:22" s="4" customFormat="1">
      <c r="A152" s="7"/>
      <c r="B152" s="7"/>
      <c r="C152" s="20"/>
      <c r="D152" s="20"/>
      <c r="E152" s="20"/>
      <c r="F152" s="20"/>
      <c r="G152" s="20"/>
      <c r="H152" s="20"/>
      <c r="I152" s="20"/>
      <c r="J152" s="20"/>
      <c r="K152" s="20"/>
      <c r="L152" s="20"/>
      <c r="M152" s="20"/>
      <c r="N152" s="20"/>
      <c r="O152" s="20"/>
      <c r="P152" s="20"/>
      <c r="Q152" s="20"/>
      <c r="R152" s="20"/>
      <c r="S152" s="20"/>
      <c r="T152" s="20"/>
      <c r="U152" s="20"/>
      <c r="V152" s="20"/>
    </row>
    <row r="153" spans="1:22" s="4" customFormat="1">
      <c r="A153" s="7"/>
      <c r="B153" s="7"/>
      <c r="C153" s="20"/>
      <c r="D153" s="20"/>
      <c r="E153" s="20"/>
      <c r="F153" s="20"/>
      <c r="G153" s="20"/>
      <c r="H153" s="20"/>
      <c r="I153" s="20"/>
      <c r="J153" s="20"/>
      <c r="K153" s="20"/>
      <c r="L153" s="20"/>
      <c r="M153" s="20"/>
      <c r="N153" s="20"/>
      <c r="O153" s="20"/>
      <c r="P153" s="20"/>
      <c r="Q153" s="20"/>
      <c r="R153" s="20"/>
      <c r="S153" s="20"/>
      <c r="T153" s="20"/>
      <c r="U153" s="20"/>
      <c r="V153" s="20"/>
    </row>
    <row r="154" spans="1:22" s="4" customFormat="1">
      <c r="A154" s="7"/>
      <c r="B154" s="7"/>
      <c r="C154" s="20"/>
      <c r="D154" s="20"/>
      <c r="E154" s="20"/>
      <c r="F154" s="20"/>
      <c r="G154" s="20"/>
      <c r="H154" s="20"/>
      <c r="I154" s="20"/>
      <c r="J154" s="20"/>
      <c r="K154" s="20"/>
      <c r="L154" s="20"/>
      <c r="M154" s="20"/>
      <c r="N154" s="20"/>
      <c r="O154" s="20"/>
      <c r="P154" s="20"/>
      <c r="Q154" s="20"/>
      <c r="R154" s="20"/>
      <c r="S154" s="20"/>
      <c r="T154" s="20"/>
      <c r="U154" s="20"/>
      <c r="V154" s="20"/>
    </row>
    <row r="155" spans="1:22" s="4" customFormat="1">
      <c r="A155" s="7"/>
      <c r="B155" s="7"/>
      <c r="C155" s="20"/>
      <c r="D155" s="20"/>
      <c r="E155" s="20"/>
      <c r="F155" s="20"/>
      <c r="G155" s="20"/>
      <c r="H155" s="20"/>
      <c r="I155" s="20"/>
      <c r="J155" s="20"/>
      <c r="K155" s="20"/>
      <c r="L155" s="20"/>
      <c r="M155" s="20"/>
      <c r="N155" s="20"/>
      <c r="O155" s="20"/>
      <c r="P155" s="20"/>
      <c r="Q155" s="20"/>
      <c r="R155" s="20"/>
      <c r="S155" s="20"/>
      <c r="T155" s="20"/>
      <c r="U155" s="20"/>
      <c r="V155" s="20"/>
    </row>
    <row r="156" spans="1:22" s="4" customFormat="1">
      <c r="A156" s="7"/>
      <c r="B156" s="7"/>
      <c r="C156" s="20"/>
      <c r="D156" s="20"/>
      <c r="E156" s="20"/>
      <c r="F156" s="20"/>
      <c r="G156" s="20"/>
      <c r="H156" s="20"/>
      <c r="I156" s="20"/>
      <c r="J156" s="20"/>
      <c r="K156" s="20"/>
      <c r="L156" s="20"/>
      <c r="M156" s="20"/>
      <c r="N156" s="20"/>
      <c r="O156" s="20"/>
      <c r="P156" s="20"/>
      <c r="Q156" s="20"/>
      <c r="R156" s="20"/>
      <c r="S156" s="20"/>
      <c r="T156" s="20"/>
      <c r="U156" s="20"/>
      <c r="V156" s="20"/>
    </row>
  </sheetData>
  <sheetProtection password="C7DC" sheet="1"/>
  <mergeCells count="15">
    <mergeCell ref="M25:N25"/>
    <mergeCell ref="K6:L6"/>
    <mergeCell ref="M6:N6"/>
    <mergeCell ref="I20:L20"/>
    <mergeCell ref="M20:N20"/>
    <mergeCell ref="I6:J6"/>
    <mergeCell ref="A22:A30"/>
    <mergeCell ref="A4:B4"/>
    <mergeCell ref="A31:B31"/>
    <mergeCell ref="A10:A21"/>
    <mergeCell ref="A95:B95"/>
    <mergeCell ref="A36:A46"/>
    <mergeCell ref="A76:B76"/>
    <mergeCell ref="A77:A85"/>
    <mergeCell ref="A86:A94"/>
  </mergeCells>
  <phoneticPr fontId="3"/>
  <pageMargins left="0.78700000000000003" right="0.78700000000000003" top="0.82" bottom="0.38" header="0.51200000000000001" footer="0.33"/>
  <pageSetup paperSize="9" orientation="landscape" verticalDpi="360" r:id="rId1"/>
  <headerFooter alignWithMargins="0"/>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tabColor indexed="9"/>
  </sheetPr>
  <dimension ref="A1:W41"/>
  <sheetViews>
    <sheetView workbookViewId="0">
      <pane ySplit="5" topLeftCell="A6" activePane="bottomLeft" state="frozen"/>
      <selection pane="bottomLeft" activeCell="F9" sqref="F9"/>
    </sheetView>
  </sheetViews>
  <sheetFormatPr defaultRowHeight="13.5"/>
  <cols>
    <col min="1" max="1" width="3.75" style="11" customWidth="1"/>
    <col min="2" max="2" width="3.875" style="11" customWidth="1"/>
    <col min="3" max="3" width="3.75" style="238" customWidth="1"/>
    <col min="4" max="4" width="3.375" style="11" customWidth="1"/>
    <col min="5" max="7" width="9" style="11" customWidth="1"/>
    <col min="8" max="10" width="9" style="11" hidden="1" customWidth="1"/>
    <col min="11" max="13" width="9" style="11" customWidth="1"/>
    <col min="14" max="14" width="9" style="11" hidden="1" customWidth="1"/>
    <col min="15" max="15" width="9" style="11" customWidth="1"/>
    <col min="16" max="16" width="9" style="11" hidden="1" customWidth="1"/>
    <col min="17" max="17" width="9" style="11" customWidth="1"/>
    <col min="18" max="18" width="9" style="11" hidden="1" customWidth="1"/>
    <col min="19" max="19" width="9" style="11" customWidth="1"/>
    <col min="20" max="20" width="9" style="11" hidden="1" customWidth="1"/>
    <col min="21" max="21" width="9" style="11" customWidth="1"/>
    <col min="22" max="22" width="10.125" style="11" customWidth="1"/>
    <col min="23" max="16384" width="9" style="11"/>
  </cols>
  <sheetData>
    <row r="1" spans="1:23" ht="12.75" customHeight="1" thickTop="1" thickBot="1">
      <c r="B1" s="850" t="str">
        <f>+集計表!D4</f>
        <v>a</v>
      </c>
      <c r="C1" s="851"/>
      <c r="D1" s="851"/>
      <c r="E1" s="852"/>
      <c r="F1" s="198"/>
      <c r="G1" s="118"/>
      <c r="H1" s="118"/>
      <c r="I1" s="118"/>
      <c r="J1" s="118"/>
      <c r="K1" s="119"/>
      <c r="L1" s="119"/>
      <c r="M1" s="120"/>
      <c r="N1" s="120"/>
      <c r="O1" s="120"/>
      <c r="P1" s="120"/>
      <c r="U1" s="199" t="s">
        <v>94</v>
      </c>
      <c r="V1" s="175"/>
    </row>
    <row r="2" spans="1:23" ht="14.25" customHeight="1" thickTop="1" thickBot="1">
      <c r="A2" s="100" t="s">
        <v>59</v>
      </c>
      <c r="B2" s="853"/>
      <c r="C2" s="854"/>
      <c r="D2" s="854"/>
      <c r="E2" s="855"/>
      <c r="F2" s="93" t="s">
        <v>21</v>
      </c>
      <c r="G2" s="203">
        <f>+☆start!AD12</f>
        <v>730</v>
      </c>
      <c r="H2" s="497"/>
      <c r="I2" s="497"/>
      <c r="J2" s="497"/>
      <c r="K2" s="85"/>
      <c r="L2" s="163" t="s">
        <v>55</v>
      </c>
      <c r="M2" s="204">
        <f>+☆start!AF12</f>
        <v>1000</v>
      </c>
      <c r="N2" s="632"/>
      <c r="O2" s="14"/>
      <c r="P2" s="634"/>
      <c r="Q2" s="92" t="s">
        <v>57</v>
      </c>
      <c r="R2" s="636"/>
      <c r="S2" s="202">
        <f>+☆start!AJ8</f>
        <v>0.70833333333333304</v>
      </c>
      <c r="T2" s="638"/>
      <c r="U2" s="200" t="s">
        <v>96</v>
      </c>
      <c r="V2" s="173"/>
      <c r="W2" s="156" t="s">
        <v>83</v>
      </c>
    </row>
    <row r="3" spans="1:23" ht="15" customHeight="1" thickTop="1" thickBot="1">
      <c r="A3" s="156" t="s">
        <v>83</v>
      </c>
      <c r="D3" s="82"/>
      <c r="E3" s="82"/>
      <c r="F3" s="107" t="s">
        <v>62</v>
      </c>
      <c r="G3" s="204">
        <f>+☆start!AE12</f>
        <v>814</v>
      </c>
      <c r="H3" s="498"/>
      <c r="I3" s="498"/>
      <c r="J3" s="498"/>
      <c r="K3" s="165"/>
      <c r="L3" s="166" t="s">
        <v>56</v>
      </c>
      <c r="M3" s="204">
        <f>+☆start!AH12</f>
        <v>1200</v>
      </c>
      <c r="N3" s="632"/>
      <c r="U3" s="201" t="s">
        <v>95</v>
      </c>
      <c r="V3" s="174"/>
    </row>
    <row r="4" spans="1:23" ht="15" customHeight="1" thickTop="1" thickBot="1">
      <c r="A4" s="849">
        <f>+集計表!B2</f>
        <v>2011</v>
      </c>
      <c r="B4" s="849"/>
      <c r="C4" s="239" t="s">
        <v>20</v>
      </c>
      <c r="D4" s="856" t="s">
        <v>67</v>
      </c>
      <c r="E4" s="857"/>
      <c r="F4" s="857"/>
      <c r="G4" s="858"/>
      <c r="H4" s="492"/>
      <c r="I4" s="492"/>
      <c r="J4" s="492"/>
      <c r="K4" s="859" t="s">
        <v>19</v>
      </c>
      <c r="L4" s="860"/>
      <c r="M4" s="845" t="s">
        <v>68</v>
      </c>
      <c r="N4" s="846"/>
      <c r="O4" s="847"/>
      <c r="P4" s="847"/>
      <c r="Q4" s="847"/>
      <c r="R4" s="847"/>
      <c r="S4" s="847"/>
      <c r="T4" s="847"/>
      <c r="U4" s="848"/>
    </row>
    <row r="5" spans="1:23" s="99" customFormat="1">
      <c r="A5" s="94" t="s">
        <v>14</v>
      </c>
      <c r="B5" s="95" t="s">
        <v>15</v>
      </c>
      <c r="C5" s="96" t="s">
        <v>16</v>
      </c>
      <c r="D5" s="178" t="s">
        <v>54</v>
      </c>
      <c r="E5" s="105" t="s">
        <v>17</v>
      </c>
      <c r="F5" s="180" t="s">
        <v>22</v>
      </c>
      <c r="G5" s="277" t="s">
        <v>18</v>
      </c>
      <c r="H5" s="493"/>
      <c r="I5" s="493"/>
      <c r="J5" s="493"/>
      <c r="K5" s="278" t="s">
        <v>19</v>
      </c>
      <c r="L5" s="279" t="s">
        <v>97</v>
      </c>
      <c r="M5" s="121" t="s">
        <v>53</v>
      </c>
      <c r="N5" s="633"/>
      <c r="O5" s="108" t="s">
        <v>64</v>
      </c>
      <c r="P5" s="635"/>
      <c r="Q5" s="109" t="s">
        <v>52</v>
      </c>
      <c r="R5" s="637"/>
      <c r="S5" s="110" t="s">
        <v>63</v>
      </c>
      <c r="T5" s="639"/>
      <c r="U5" s="101" t="s">
        <v>13</v>
      </c>
    </row>
    <row r="6" spans="1:23">
      <c r="A6" s="77">
        <f>+☆start!B9</f>
        <v>3</v>
      </c>
      <c r="B6" s="77">
        <f>+☆start!C9</f>
        <v>26</v>
      </c>
      <c r="C6" s="240" t="str">
        <f>+☆start!D9</f>
        <v>土</v>
      </c>
      <c r="D6" s="112" t="str">
        <f>+☆start!E9</f>
        <v>Q</v>
      </c>
      <c r="E6" s="495">
        <v>8</v>
      </c>
      <c r="F6" s="495"/>
      <c r="G6" s="502">
        <v>21</v>
      </c>
      <c r="H6" s="496">
        <f>INT(E6)/24+(E6-INT(E6))*100/60/24</f>
        <v>0.33333333333333298</v>
      </c>
      <c r="I6" s="496">
        <f>INT(F6)/24+(F6-INT(F6))*100/60/24</f>
        <v>0</v>
      </c>
      <c r="J6" s="500">
        <f>INT(G6)/24+(G6-INT(G6))*100/60/24</f>
        <v>0.875</v>
      </c>
      <c r="K6" s="501">
        <f>IF(ISBLANK(H6),0,J6-H6-I6-L6)</f>
        <v>0.375</v>
      </c>
      <c r="L6" s="91">
        <f>IF((J6-$S$2)&lt;0,0,J6-$S$2)</f>
        <v>0.16666666666666699</v>
      </c>
      <c r="M6" s="87">
        <f t="shared" ref="M6:M36" si="0">IF(D6=0,K6,0)*($G$2*24)</f>
        <v>0</v>
      </c>
      <c r="N6" s="640">
        <f>IF(M6&gt;0,K6,0)</f>
        <v>0</v>
      </c>
      <c r="O6" s="176">
        <f t="shared" ref="O6:O36" si="1">IF(D6=0,L6,0)*($G$3*24)</f>
        <v>0</v>
      </c>
      <c r="P6" s="641">
        <f>IF(O6&gt;0,L6,0)</f>
        <v>0</v>
      </c>
      <c r="Q6" s="305">
        <f>IF(D6=0,0,K6)*($M$2*24)</f>
        <v>9000</v>
      </c>
      <c r="R6" s="642">
        <f>IF(Q6&gt;0,K6,0)</f>
        <v>0.375</v>
      </c>
      <c r="S6" s="176">
        <f t="shared" ref="S6:S36" si="2">IF(O6=0,L6,0)*($M$3*24)</f>
        <v>4800</v>
      </c>
      <c r="T6" s="643">
        <f>IF(S6&gt;0,L6,0)</f>
        <v>0.16666666666666699</v>
      </c>
      <c r="U6" s="102">
        <f>+M6+O6+Q6+S6</f>
        <v>13800</v>
      </c>
      <c r="V6" s="83"/>
    </row>
    <row r="7" spans="1:23">
      <c r="A7" s="77">
        <f>+☆start!B10</f>
        <v>3</v>
      </c>
      <c r="B7" s="77">
        <f>+☆start!C10</f>
        <v>27</v>
      </c>
      <c r="C7" s="240" t="str">
        <f>+☆start!D10</f>
        <v>日</v>
      </c>
      <c r="D7" s="112" t="str">
        <f>+☆start!E10</f>
        <v>Q</v>
      </c>
      <c r="E7" s="495">
        <v>10</v>
      </c>
      <c r="F7" s="495"/>
      <c r="G7" s="502">
        <v>21</v>
      </c>
      <c r="H7" s="496">
        <f t="shared" ref="H7:H36" si="3">INT(E7)/24+(E7-INT(E7))*100/60/24</f>
        <v>0.41666666666666702</v>
      </c>
      <c r="I7" s="496">
        <f t="shared" ref="I7:I36" si="4">INT(F7)/24+(F7-INT(F7))*100/60/24</f>
        <v>0</v>
      </c>
      <c r="J7" s="500">
        <f t="shared" ref="J7:J36" si="5">INT(G7)/24+(G7-INT(G7))*100/60/24</f>
        <v>0.875</v>
      </c>
      <c r="K7" s="501">
        <f>IF(ISBLANK(H7),0,J7-H7-I7-L7)</f>
        <v>0.29166666666666602</v>
      </c>
      <c r="L7" s="91">
        <f t="shared" ref="L7:L36" si="6">IF((J7-$S$2)&lt;0,0,J7-$S$2)</f>
        <v>0.16666666666666699</v>
      </c>
      <c r="M7" s="87">
        <f t="shared" si="0"/>
        <v>0</v>
      </c>
      <c r="N7" s="640">
        <f>IF(M7&gt;0,K7,0)</f>
        <v>0</v>
      </c>
      <c r="O7" s="176">
        <f t="shared" si="1"/>
        <v>0</v>
      </c>
      <c r="P7" s="641">
        <f t="shared" ref="P7:P36" si="7">IF(O7&gt;0,L7,0)</f>
        <v>0</v>
      </c>
      <c r="Q7" s="305">
        <f t="shared" ref="Q7:Q36" si="8">IF(D7=0,0,K7)*($M$2*24)</f>
        <v>7000</v>
      </c>
      <c r="R7" s="642">
        <f t="shared" ref="R7:R36" si="9">IF(Q7&gt;0,K7,0)</f>
        <v>0.29166666666666602</v>
      </c>
      <c r="S7" s="176">
        <f t="shared" si="2"/>
        <v>4800</v>
      </c>
      <c r="T7" s="643">
        <f t="shared" ref="T7:T36" si="10">IF(S7&gt;0,L7,0)</f>
        <v>0.16666666666666699</v>
      </c>
      <c r="U7" s="102">
        <f t="shared" ref="U7:U36" si="11">+M7+O7+Q7+S7</f>
        <v>11800</v>
      </c>
      <c r="V7" s="83"/>
    </row>
    <row r="8" spans="1:23">
      <c r="A8" s="77">
        <f>+☆start!B11</f>
        <v>3</v>
      </c>
      <c r="B8" s="77">
        <f>+☆start!C11</f>
        <v>28</v>
      </c>
      <c r="C8" s="240" t="str">
        <f>+☆start!D11</f>
        <v>月</v>
      </c>
      <c r="D8" s="112">
        <f>+☆start!E11</f>
        <v>0</v>
      </c>
      <c r="E8" s="495">
        <v>8</v>
      </c>
      <c r="F8" s="495"/>
      <c r="G8" s="502">
        <v>21.24</v>
      </c>
      <c r="H8" s="496">
        <f t="shared" si="3"/>
        <v>0.33333333333333298</v>
      </c>
      <c r="I8" s="496">
        <f t="shared" si="4"/>
        <v>0</v>
      </c>
      <c r="J8" s="500">
        <f t="shared" si="5"/>
        <v>0.89166666666666705</v>
      </c>
      <c r="K8" s="501">
        <f t="shared" ref="K8:K36" si="12">IF(ISBLANK(H8),0,J8-H8-I8)-L8</f>
        <v>0.375</v>
      </c>
      <c r="L8" s="91">
        <f t="shared" si="6"/>
        <v>0.18333333333333399</v>
      </c>
      <c r="M8" s="87">
        <f>IF(D8=0,K8,0)*($G$2*24)</f>
        <v>6570</v>
      </c>
      <c r="N8" s="640">
        <f>IF(M8&gt;0,K8,0)</f>
        <v>0.375</v>
      </c>
      <c r="O8" s="176">
        <f t="shared" si="1"/>
        <v>3582</v>
      </c>
      <c r="P8" s="641">
        <f t="shared" si="7"/>
        <v>0.18333333333333399</v>
      </c>
      <c r="Q8" s="305">
        <f t="shared" si="8"/>
        <v>0</v>
      </c>
      <c r="R8" s="642">
        <f t="shared" si="9"/>
        <v>0</v>
      </c>
      <c r="S8" s="176">
        <f t="shared" si="2"/>
        <v>0</v>
      </c>
      <c r="T8" s="643">
        <f t="shared" si="10"/>
        <v>0</v>
      </c>
      <c r="U8" s="102">
        <f t="shared" si="11"/>
        <v>10152</v>
      </c>
      <c r="V8" s="83"/>
    </row>
    <row r="9" spans="1:23">
      <c r="A9" s="77">
        <f>+☆start!B12</f>
        <v>3</v>
      </c>
      <c r="B9" s="77">
        <f>+☆start!C12</f>
        <v>29</v>
      </c>
      <c r="C9" s="240" t="str">
        <f>+☆start!D12</f>
        <v>火</v>
      </c>
      <c r="D9" s="112">
        <f>+☆start!E12</f>
        <v>0</v>
      </c>
      <c r="E9" s="495">
        <v>10</v>
      </c>
      <c r="F9" s="495"/>
      <c r="G9" s="502">
        <v>21.24</v>
      </c>
      <c r="H9" s="496">
        <f t="shared" si="3"/>
        <v>0.41666666666666702</v>
      </c>
      <c r="I9" s="496">
        <f t="shared" si="4"/>
        <v>0</v>
      </c>
      <c r="J9" s="500">
        <f t="shared" si="5"/>
        <v>0.89166666666666705</v>
      </c>
      <c r="K9" s="501">
        <f t="shared" si="12"/>
        <v>0.29166666666666602</v>
      </c>
      <c r="L9" s="91">
        <f t="shared" si="6"/>
        <v>0.18333333333333399</v>
      </c>
      <c r="M9" s="87">
        <f t="shared" si="0"/>
        <v>5110</v>
      </c>
      <c r="N9" s="640">
        <f t="shared" ref="N9:N36" si="13">IF(M9&gt;0,K9,0)</f>
        <v>0.29166666666666602</v>
      </c>
      <c r="O9" s="176">
        <f t="shared" si="1"/>
        <v>3582</v>
      </c>
      <c r="P9" s="641">
        <f t="shared" si="7"/>
        <v>0.18333333333333399</v>
      </c>
      <c r="Q9" s="305">
        <f t="shared" si="8"/>
        <v>0</v>
      </c>
      <c r="R9" s="642">
        <f t="shared" si="9"/>
        <v>0</v>
      </c>
      <c r="S9" s="176">
        <f t="shared" si="2"/>
        <v>0</v>
      </c>
      <c r="T9" s="643">
        <f t="shared" si="10"/>
        <v>0</v>
      </c>
      <c r="U9" s="102">
        <f t="shared" si="11"/>
        <v>8692</v>
      </c>
      <c r="V9" s="83"/>
    </row>
    <row r="10" spans="1:23">
      <c r="A10" s="77">
        <f>+☆start!B13</f>
        <v>3</v>
      </c>
      <c r="B10" s="77">
        <f>+☆start!C13</f>
        <v>30</v>
      </c>
      <c r="C10" s="240" t="str">
        <f>+☆start!D13</f>
        <v>水</v>
      </c>
      <c r="D10" s="112">
        <f>+☆start!E13</f>
        <v>0</v>
      </c>
      <c r="E10" s="495"/>
      <c r="F10" s="495"/>
      <c r="G10" s="502"/>
      <c r="H10" s="496">
        <f t="shared" si="3"/>
        <v>0</v>
      </c>
      <c r="I10" s="496">
        <f t="shared" si="4"/>
        <v>0</v>
      </c>
      <c r="J10" s="500">
        <f t="shared" si="5"/>
        <v>0</v>
      </c>
      <c r="K10" s="501">
        <f t="shared" si="12"/>
        <v>0</v>
      </c>
      <c r="L10" s="91">
        <f t="shared" si="6"/>
        <v>0</v>
      </c>
      <c r="M10" s="87">
        <f t="shared" si="0"/>
        <v>0</v>
      </c>
      <c r="N10" s="640">
        <f t="shared" si="13"/>
        <v>0</v>
      </c>
      <c r="O10" s="176">
        <f t="shared" si="1"/>
        <v>0</v>
      </c>
      <c r="P10" s="641">
        <f t="shared" si="7"/>
        <v>0</v>
      </c>
      <c r="Q10" s="305">
        <f t="shared" si="8"/>
        <v>0</v>
      </c>
      <c r="R10" s="642">
        <f t="shared" si="9"/>
        <v>0</v>
      </c>
      <c r="S10" s="176">
        <f t="shared" si="2"/>
        <v>0</v>
      </c>
      <c r="T10" s="643">
        <f t="shared" si="10"/>
        <v>0</v>
      </c>
      <c r="U10" s="102">
        <f t="shared" si="11"/>
        <v>0</v>
      </c>
      <c r="V10" s="83"/>
    </row>
    <row r="11" spans="1:23">
      <c r="A11" s="77">
        <f>+☆start!B14</f>
        <v>3</v>
      </c>
      <c r="B11" s="77">
        <f>+☆start!C14</f>
        <v>31</v>
      </c>
      <c r="C11" s="240" t="str">
        <f>+☆start!D14</f>
        <v>木</v>
      </c>
      <c r="D11" s="112">
        <f>+☆start!E14</f>
        <v>0</v>
      </c>
      <c r="E11" s="495"/>
      <c r="F11" s="495"/>
      <c r="G11" s="502"/>
      <c r="H11" s="496">
        <f t="shared" si="3"/>
        <v>0</v>
      </c>
      <c r="I11" s="496">
        <f t="shared" si="4"/>
        <v>0</v>
      </c>
      <c r="J11" s="500">
        <f t="shared" si="5"/>
        <v>0</v>
      </c>
      <c r="K11" s="501">
        <f t="shared" si="12"/>
        <v>0</v>
      </c>
      <c r="L11" s="91">
        <f t="shared" si="6"/>
        <v>0</v>
      </c>
      <c r="M11" s="87">
        <f t="shared" si="0"/>
        <v>0</v>
      </c>
      <c r="N11" s="640">
        <f t="shared" si="13"/>
        <v>0</v>
      </c>
      <c r="O11" s="176">
        <f t="shared" si="1"/>
        <v>0</v>
      </c>
      <c r="P11" s="641">
        <f t="shared" si="7"/>
        <v>0</v>
      </c>
      <c r="Q11" s="305">
        <f t="shared" si="8"/>
        <v>0</v>
      </c>
      <c r="R11" s="642">
        <f t="shared" si="9"/>
        <v>0</v>
      </c>
      <c r="S11" s="176">
        <f t="shared" si="2"/>
        <v>0</v>
      </c>
      <c r="T11" s="643">
        <f t="shared" si="10"/>
        <v>0</v>
      </c>
      <c r="U11" s="102">
        <f t="shared" si="11"/>
        <v>0</v>
      </c>
      <c r="V11" s="83"/>
    </row>
    <row r="12" spans="1:23">
      <c r="A12" s="77">
        <f>+☆start!B15</f>
        <v>4</v>
      </c>
      <c r="B12" s="77">
        <f>+☆start!C15</f>
        <v>1</v>
      </c>
      <c r="C12" s="240" t="str">
        <f>+☆start!D15</f>
        <v>金</v>
      </c>
      <c r="D12" s="112">
        <f>+☆start!E15</f>
        <v>0</v>
      </c>
      <c r="E12" s="495"/>
      <c r="F12" s="495"/>
      <c r="G12" s="502"/>
      <c r="H12" s="496">
        <f t="shared" si="3"/>
        <v>0</v>
      </c>
      <c r="I12" s="496">
        <f t="shared" si="4"/>
        <v>0</v>
      </c>
      <c r="J12" s="500">
        <f t="shared" si="5"/>
        <v>0</v>
      </c>
      <c r="K12" s="501">
        <f t="shared" si="12"/>
        <v>0</v>
      </c>
      <c r="L12" s="91">
        <f t="shared" si="6"/>
        <v>0</v>
      </c>
      <c r="M12" s="87">
        <f t="shared" si="0"/>
        <v>0</v>
      </c>
      <c r="N12" s="640">
        <f t="shared" si="13"/>
        <v>0</v>
      </c>
      <c r="O12" s="176">
        <f t="shared" si="1"/>
        <v>0</v>
      </c>
      <c r="P12" s="641">
        <f t="shared" si="7"/>
        <v>0</v>
      </c>
      <c r="Q12" s="305">
        <f t="shared" si="8"/>
        <v>0</v>
      </c>
      <c r="R12" s="642">
        <f t="shared" si="9"/>
        <v>0</v>
      </c>
      <c r="S12" s="176">
        <f t="shared" si="2"/>
        <v>0</v>
      </c>
      <c r="T12" s="643">
        <f t="shared" si="10"/>
        <v>0</v>
      </c>
      <c r="U12" s="102">
        <f t="shared" si="11"/>
        <v>0</v>
      </c>
      <c r="V12" s="83"/>
    </row>
    <row r="13" spans="1:23">
      <c r="A13" s="77">
        <f>+☆start!B16</f>
        <v>4</v>
      </c>
      <c r="B13" s="77">
        <f>+☆start!C16</f>
        <v>2</v>
      </c>
      <c r="C13" s="240" t="str">
        <f>+☆start!D16</f>
        <v>土</v>
      </c>
      <c r="D13" s="112" t="str">
        <f>+☆start!E16</f>
        <v>Q</v>
      </c>
      <c r="E13" s="495"/>
      <c r="F13" s="495"/>
      <c r="G13" s="502"/>
      <c r="H13" s="496">
        <f t="shared" si="3"/>
        <v>0</v>
      </c>
      <c r="I13" s="496">
        <f t="shared" si="4"/>
        <v>0</v>
      </c>
      <c r="J13" s="500">
        <f t="shared" si="5"/>
        <v>0</v>
      </c>
      <c r="K13" s="501">
        <f t="shared" si="12"/>
        <v>0</v>
      </c>
      <c r="L13" s="91">
        <f t="shared" si="6"/>
        <v>0</v>
      </c>
      <c r="M13" s="87">
        <f t="shared" si="0"/>
        <v>0</v>
      </c>
      <c r="N13" s="640">
        <f t="shared" si="13"/>
        <v>0</v>
      </c>
      <c r="O13" s="176">
        <f t="shared" si="1"/>
        <v>0</v>
      </c>
      <c r="P13" s="641">
        <f t="shared" si="7"/>
        <v>0</v>
      </c>
      <c r="Q13" s="305">
        <f t="shared" si="8"/>
        <v>0</v>
      </c>
      <c r="R13" s="642">
        <f t="shared" si="9"/>
        <v>0</v>
      </c>
      <c r="S13" s="176">
        <f t="shared" si="2"/>
        <v>0</v>
      </c>
      <c r="T13" s="643">
        <f t="shared" si="10"/>
        <v>0</v>
      </c>
      <c r="U13" s="102">
        <f t="shared" si="11"/>
        <v>0</v>
      </c>
      <c r="V13" s="83"/>
    </row>
    <row r="14" spans="1:23">
      <c r="A14" s="77">
        <f>+☆start!B17</f>
        <v>4</v>
      </c>
      <c r="B14" s="77">
        <f>+☆start!C17</f>
        <v>3</v>
      </c>
      <c r="C14" s="240" t="str">
        <f>+☆start!D17</f>
        <v>日</v>
      </c>
      <c r="D14" s="112" t="str">
        <f>+☆start!E17</f>
        <v>Q</v>
      </c>
      <c r="E14" s="495"/>
      <c r="F14" s="495"/>
      <c r="G14" s="502"/>
      <c r="H14" s="496">
        <f t="shared" si="3"/>
        <v>0</v>
      </c>
      <c r="I14" s="496">
        <f t="shared" si="4"/>
        <v>0</v>
      </c>
      <c r="J14" s="500">
        <f t="shared" si="5"/>
        <v>0</v>
      </c>
      <c r="K14" s="501">
        <f t="shared" si="12"/>
        <v>0</v>
      </c>
      <c r="L14" s="91">
        <f t="shared" si="6"/>
        <v>0</v>
      </c>
      <c r="M14" s="87">
        <f t="shared" si="0"/>
        <v>0</v>
      </c>
      <c r="N14" s="640">
        <f t="shared" si="13"/>
        <v>0</v>
      </c>
      <c r="O14" s="176">
        <f t="shared" si="1"/>
        <v>0</v>
      </c>
      <c r="P14" s="641">
        <f t="shared" si="7"/>
        <v>0</v>
      </c>
      <c r="Q14" s="305">
        <f t="shared" si="8"/>
        <v>0</v>
      </c>
      <c r="R14" s="642">
        <f t="shared" si="9"/>
        <v>0</v>
      </c>
      <c r="S14" s="176">
        <f t="shared" si="2"/>
        <v>0</v>
      </c>
      <c r="T14" s="643">
        <f t="shared" si="10"/>
        <v>0</v>
      </c>
      <c r="U14" s="102">
        <f t="shared" si="11"/>
        <v>0</v>
      </c>
    </row>
    <row r="15" spans="1:23">
      <c r="A15" s="77">
        <f>+☆start!B18</f>
        <v>4</v>
      </c>
      <c r="B15" s="77">
        <f>+☆start!C18</f>
        <v>4</v>
      </c>
      <c r="C15" s="240" t="str">
        <f>+☆start!D18</f>
        <v>月</v>
      </c>
      <c r="D15" s="112">
        <f>+☆start!E18</f>
        <v>0</v>
      </c>
      <c r="E15" s="495"/>
      <c r="F15" s="495"/>
      <c r="G15" s="502"/>
      <c r="H15" s="496">
        <f t="shared" si="3"/>
        <v>0</v>
      </c>
      <c r="I15" s="496">
        <f t="shared" si="4"/>
        <v>0</v>
      </c>
      <c r="J15" s="500">
        <f t="shared" si="5"/>
        <v>0</v>
      </c>
      <c r="K15" s="501">
        <f t="shared" si="12"/>
        <v>0</v>
      </c>
      <c r="L15" s="91">
        <f t="shared" si="6"/>
        <v>0</v>
      </c>
      <c r="M15" s="87">
        <f t="shared" si="0"/>
        <v>0</v>
      </c>
      <c r="N15" s="640">
        <f t="shared" si="13"/>
        <v>0</v>
      </c>
      <c r="O15" s="176">
        <f t="shared" si="1"/>
        <v>0</v>
      </c>
      <c r="P15" s="641">
        <f t="shared" si="7"/>
        <v>0</v>
      </c>
      <c r="Q15" s="305">
        <f t="shared" si="8"/>
        <v>0</v>
      </c>
      <c r="R15" s="642">
        <f t="shared" si="9"/>
        <v>0</v>
      </c>
      <c r="S15" s="176">
        <f t="shared" si="2"/>
        <v>0</v>
      </c>
      <c r="T15" s="643">
        <f t="shared" si="10"/>
        <v>0</v>
      </c>
      <c r="U15" s="102">
        <f t="shared" si="11"/>
        <v>0</v>
      </c>
      <c r="V15" s="83"/>
    </row>
    <row r="16" spans="1:23">
      <c r="A16" s="77">
        <f>+☆start!B19</f>
        <v>4</v>
      </c>
      <c r="B16" s="77">
        <f>+☆start!C19</f>
        <v>5</v>
      </c>
      <c r="C16" s="240" t="str">
        <f>+☆start!D19</f>
        <v>火</v>
      </c>
      <c r="D16" s="112">
        <f>+☆start!E19</f>
        <v>0</v>
      </c>
      <c r="E16" s="495"/>
      <c r="F16" s="495"/>
      <c r="G16" s="502"/>
      <c r="H16" s="496">
        <f t="shared" si="3"/>
        <v>0</v>
      </c>
      <c r="I16" s="496">
        <f t="shared" si="4"/>
        <v>0</v>
      </c>
      <c r="J16" s="500">
        <f t="shared" si="5"/>
        <v>0</v>
      </c>
      <c r="K16" s="501">
        <f t="shared" si="12"/>
        <v>0</v>
      </c>
      <c r="L16" s="91">
        <f t="shared" si="6"/>
        <v>0</v>
      </c>
      <c r="M16" s="87">
        <f t="shared" si="0"/>
        <v>0</v>
      </c>
      <c r="N16" s="640">
        <f t="shared" si="13"/>
        <v>0</v>
      </c>
      <c r="O16" s="176">
        <f t="shared" si="1"/>
        <v>0</v>
      </c>
      <c r="P16" s="641">
        <f t="shared" si="7"/>
        <v>0</v>
      </c>
      <c r="Q16" s="305">
        <f t="shared" si="8"/>
        <v>0</v>
      </c>
      <c r="R16" s="642">
        <f t="shared" si="9"/>
        <v>0</v>
      </c>
      <c r="S16" s="176">
        <f t="shared" si="2"/>
        <v>0</v>
      </c>
      <c r="T16" s="643">
        <f t="shared" si="10"/>
        <v>0</v>
      </c>
      <c r="U16" s="102">
        <f t="shared" si="11"/>
        <v>0</v>
      </c>
      <c r="V16" s="83"/>
    </row>
    <row r="17" spans="1:23">
      <c r="A17" s="77">
        <f>+☆start!B20</f>
        <v>4</v>
      </c>
      <c r="B17" s="77">
        <f>+☆start!C20</f>
        <v>6</v>
      </c>
      <c r="C17" s="240" t="str">
        <f>+☆start!D20</f>
        <v>水</v>
      </c>
      <c r="D17" s="112">
        <f>+☆start!E20</f>
        <v>0</v>
      </c>
      <c r="E17" s="495"/>
      <c r="F17" s="495"/>
      <c r="G17" s="502"/>
      <c r="H17" s="496">
        <f t="shared" si="3"/>
        <v>0</v>
      </c>
      <c r="I17" s="496">
        <f t="shared" si="4"/>
        <v>0</v>
      </c>
      <c r="J17" s="500">
        <f t="shared" si="5"/>
        <v>0</v>
      </c>
      <c r="K17" s="501">
        <f t="shared" si="12"/>
        <v>0</v>
      </c>
      <c r="L17" s="91">
        <f t="shared" si="6"/>
        <v>0</v>
      </c>
      <c r="M17" s="87">
        <f t="shared" si="0"/>
        <v>0</v>
      </c>
      <c r="N17" s="640">
        <f t="shared" si="13"/>
        <v>0</v>
      </c>
      <c r="O17" s="176">
        <f t="shared" si="1"/>
        <v>0</v>
      </c>
      <c r="P17" s="641">
        <f t="shared" si="7"/>
        <v>0</v>
      </c>
      <c r="Q17" s="305">
        <f t="shared" si="8"/>
        <v>0</v>
      </c>
      <c r="R17" s="642">
        <f t="shared" si="9"/>
        <v>0</v>
      </c>
      <c r="S17" s="176">
        <f t="shared" si="2"/>
        <v>0</v>
      </c>
      <c r="T17" s="643">
        <f t="shared" si="10"/>
        <v>0</v>
      </c>
      <c r="U17" s="102">
        <f t="shared" si="11"/>
        <v>0</v>
      </c>
      <c r="V17" s="83"/>
    </row>
    <row r="18" spans="1:23">
      <c r="A18" s="77">
        <f>+☆start!B21</f>
        <v>4</v>
      </c>
      <c r="B18" s="77">
        <f>+☆start!C21</f>
        <v>7</v>
      </c>
      <c r="C18" s="240" t="str">
        <f>+☆start!D21</f>
        <v>木</v>
      </c>
      <c r="D18" s="112">
        <f>+☆start!E21</f>
        <v>0</v>
      </c>
      <c r="E18" s="495"/>
      <c r="F18" s="495"/>
      <c r="G18" s="502"/>
      <c r="H18" s="496">
        <f t="shared" si="3"/>
        <v>0</v>
      </c>
      <c r="I18" s="496">
        <f t="shared" si="4"/>
        <v>0</v>
      </c>
      <c r="J18" s="500">
        <f t="shared" si="5"/>
        <v>0</v>
      </c>
      <c r="K18" s="501">
        <f t="shared" si="12"/>
        <v>0</v>
      </c>
      <c r="L18" s="91">
        <f t="shared" si="6"/>
        <v>0</v>
      </c>
      <c r="M18" s="87">
        <f t="shared" si="0"/>
        <v>0</v>
      </c>
      <c r="N18" s="640">
        <f t="shared" si="13"/>
        <v>0</v>
      </c>
      <c r="O18" s="176">
        <f t="shared" si="1"/>
        <v>0</v>
      </c>
      <c r="P18" s="641">
        <f t="shared" si="7"/>
        <v>0</v>
      </c>
      <c r="Q18" s="305">
        <f t="shared" si="8"/>
        <v>0</v>
      </c>
      <c r="R18" s="642">
        <f t="shared" si="9"/>
        <v>0</v>
      </c>
      <c r="S18" s="176">
        <f t="shared" si="2"/>
        <v>0</v>
      </c>
      <c r="T18" s="643">
        <f t="shared" si="10"/>
        <v>0</v>
      </c>
      <c r="U18" s="102">
        <f t="shared" si="11"/>
        <v>0</v>
      </c>
      <c r="V18" s="83"/>
    </row>
    <row r="19" spans="1:23">
      <c r="A19" s="77">
        <f>+☆start!B22</f>
        <v>4</v>
      </c>
      <c r="B19" s="77">
        <f>+☆start!C22</f>
        <v>8</v>
      </c>
      <c r="C19" s="240" t="str">
        <f>+☆start!D22</f>
        <v>金</v>
      </c>
      <c r="D19" s="112">
        <f>+☆start!E22</f>
        <v>0</v>
      </c>
      <c r="E19" s="495"/>
      <c r="F19" s="495"/>
      <c r="G19" s="502"/>
      <c r="H19" s="496">
        <f t="shared" si="3"/>
        <v>0</v>
      </c>
      <c r="I19" s="496">
        <f t="shared" si="4"/>
        <v>0</v>
      </c>
      <c r="J19" s="500">
        <f t="shared" si="5"/>
        <v>0</v>
      </c>
      <c r="K19" s="501">
        <f t="shared" si="12"/>
        <v>0</v>
      </c>
      <c r="L19" s="91">
        <f t="shared" si="6"/>
        <v>0</v>
      </c>
      <c r="M19" s="87">
        <f t="shared" si="0"/>
        <v>0</v>
      </c>
      <c r="N19" s="640">
        <f t="shared" si="13"/>
        <v>0</v>
      </c>
      <c r="O19" s="176">
        <f t="shared" si="1"/>
        <v>0</v>
      </c>
      <c r="P19" s="641">
        <f t="shared" si="7"/>
        <v>0</v>
      </c>
      <c r="Q19" s="305">
        <f t="shared" si="8"/>
        <v>0</v>
      </c>
      <c r="R19" s="642">
        <f t="shared" si="9"/>
        <v>0</v>
      </c>
      <c r="S19" s="176">
        <f t="shared" si="2"/>
        <v>0</v>
      </c>
      <c r="T19" s="643">
        <f t="shared" si="10"/>
        <v>0</v>
      </c>
      <c r="U19" s="102">
        <f t="shared" si="11"/>
        <v>0</v>
      </c>
      <c r="V19" s="83"/>
    </row>
    <row r="20" spans="1:23">
      <c r="A20" s="77">
        <f>+☆start!B23</f>
        <v>4</v>
      </c>
      <c r="B20" s="77">
        <f>+☆start!C23</f>
        <v>9</v>
      </c>
      <c r="C20" s="240" t="str">
        <f>+☆start!D23</f>
        <v>土</v>
      </c>
      <c r="D20" s="112" t="str">
        <f>+☆start!E23</f>
        <v>Q</v>
      </c>
      <c r="E20" s="495"/>
      <c r="F20" s="495"/>
      <c r="G20" s="502"/>
      <c r="H20" s="496">
        <f t="shared" si="3"/>
        <v>0</v>
      </c>
      <c r="I20" s="496">
        <f t="shared" si="4"/>
        <v>0</v>
      </c>
      <c r="J20" s="500">
        <f t="shared" si="5"/>
        <v>0</v>
      </c>
      <c r="K20" s="501">
        <f t="shared" si="12"/>
        <v>0</v>
      </c>
      <c r="L20" s="91">
        <f t="shared" si="6"/>
        <v>0</v>
      </c>
      <c r="M20" s="87">
        <f t="shared" si="0"/>
        <v>0</v>
      </c>
      <c r="N20" s="640">
        <f t="shared" si="13"/>
        <v>0</v>
      </c>
      <c r="O20" s="176">
        <f t="shared" si="1"/>
        <v>0</v>
      </c>
      <c r="P20" s="641">
        <f t="shared" si="7"/>
        <v>0</v>
      </c>
      <c r="Q20" s="305">
        <f t="shared" si="8"/>
        <v>0</v>
      </c>
      <c r="R20" s="642">
        <f t="shared" si="9"/>
        <v>0</v>
      </c>
      <c r="S20" s="176">
        <f t="shared" si="2"/>
        <v>0</v>
      </c>
      <c r="T20" s="643">
        <f t="shared" si="10"/>
        <v>0</v>
      </c>
      <c r="U20" s="102">
        <f t="shared" si="11"/>
        <v>0</v>
      </c>
      <c r="V20" s="83"/>
    </row>
    <row r="21" spans="1:23">
      <c r="A21" s="77">
        <f>+☆start!B24</f>
        <v>4</v>
      </c>
      <c r="B21" s="77">
        <f>+☆start!C24</f>
        <v>10</v>
      </c>
      <c r="C21" s="240" t="str">
        <f>+☆start!D24</f>
        <v>日</v>
      </c>
      <c r="D21" s="112" t="str">
        <f>+☆start!E24</f>
        <v>Q</v>
      </c>
      <c r="E21" s="495"/>
      <c r="F21" s="495"/>
      <c r="G21" s="502"/>
      <c r="H21" s="496">
        <f t="shared" si="3"/>
        <v>0</v>
      </c>
      <c r="I21" s="496">
        <f t="shared" si="4"/>
        <v>0</v>
      </c>
      <c r="J21" s="500">
        <f t="shared" si="5"/>
        <v>0</v>
      </c>
      <c r="K21" s="501">
        <f t="shared" si="12"/>
        <v>0</v>
      </c>
      <c r="L21" s="91">
        <f t="shared" si="6"/>
        <v>0</v>
      </c>
      <c r="M21" s="87">
        <f t="shared" si="0"/>
        <v>0</v>
      </c>
      <c r="N21" s="640">
        <f t="shared" si="13"/>
        <v>0</v>
      </c>
      <c r="O21" s="176">
        <f t="shared" si="1"/>
        <v>0</v>
      </c>
      <c r="P21" s="641">
        <f t="shared" si="7"/>
        <v>0</v>
      </c>
      <c r="Q21" s="305">
        <f t="shared" si="8"/>
        <v>0</v>
      </c>
      <c r="R21" s="642">
        <f t="shared" si="9"/>
        <v>0</v>
      </c>
      <c r="S21" s="176">
        <f t="shared" si="2"/>
        <v>0</v>
      </c>
      <c r="T21" s="643">
        <f t="shared" si="10"/>
        <v>0</v>
      </c>
      <c r="U21" s="102">
        <f t="shared" si="11"/>
        <v>0</v>
      </c>
      <c r="V21" s="83"/>
    </row>
    <row r="22" spans="1:23">
      <c r="A22" s="77">
        <f>+☆start!B25</f>
        <v>4</v>
      </c>
      <c r="B22" s="77">
        <f>+☆start!C25</f>
        <v>11</v>
      </c>
      <c r="C22" s="240" t="str">
        <f>+☆start!D25</f>
        <v>月</v>
      </c>
      <c r="D22" s="112">
        <f>+☆start!E25</f>
        <v>0</v>
      </c>
      <c r="E22" s="495"/>
      <c r="F22" s="495"/>
      <c r="G22" s="502"/>
      <c r="H22" s="496">
        <f t="shared" si="3"/>
        <v>0</v>
      </c>
      <c r="I22" s="496">
        <f t="shared" si="4"/>
        <v>0</v>
      </c>
      <c r="J22" s="500">
        <f t="shared" si="5"/>
        <v>0</v>
      </c>
      <c r="K22" s="501">
        <f t="shared" si="12"/>
        <v>0</v>
      </c>
      <c r="L22" s="91">
        <f t="shared" si="6"/>
        <v>0</v>
      </c>
      <c r="M22" s="87">
        <f t="shared" si="0"/>
        <v>0</v>
      </c>
      <c r="N22" s="640">
        <f t="shared" si="13"/>
        <v>0</v>
      </c>
      <c r="O22" s="176">
        <f t="shared" si="1"/>
        <v>0</v>
      </c>
      <c r="P22" s="641">
        <f t="shared" si="7"/>
        <v>0</v>
      </c>
      <c r="Q22" s="305">
        <f t="shared" si="8"/>
        <v>0</v>
      </c>
      <c r="R22" s="642">
        <f t="shared" si="9"/>
        <v>0</v>
      </c>
      <c r="S22" s="176">
        <f t="shared" si="2"/>
        <v>0</v>
      </c>
      <c r="T22" s="643">
        <f t="shared" si="10"/>
        <v>0</v>
      </c>
      <c r="U22" s="102">
        <f t="shared" si="11"/>
        <v>0</v>
      </c>
      <c r="V22" s="83"/>
    </row>
    <row r="23" spans="1:23">
      <c r="A23" s="77">
        <f>+☆start!B26</f>
        <v>4</v>
      </c>
      <c r="B23" s="77">
        <f>+☆start!C26</f>
        <v>12</v>
      </c>
      <c r="C23" s="240" t="str">
        <f>+☆start!D26</f>
        <v>火</v>
      </c>
      <c r="D23" s="112">
        <f>+☆start!E26</f>
        <v>0</v>
      </c>
      <c r="E23" s="495"/>
      <c r="F23" s="495"/>
      <c r="G23" s="502"/>
      <c r="H23" s="496">
        <f t="shared" si="3"/>
        <v>0</v>
      </c>
      <c r="I23" s="496">
        <f t="shared" si="4"/>
        <v>0</v>
      </c>
      <c r="J23" s="500">
        <f t="shared" si="5"/>
        <v>0</v>
      </c>
      <c r="K23" s="501">
        <f t="shared" si="12"/>
        <v>0</v>
      </c>
      <c r="L23" s="91">
        <f t="shared" si="6"/>
        <v>0</v>
      </c>
      <c r="M23" s="87">
        <f t="shared" si="0"/>
        <v>0</v>
      </c>
      <c r="N23" s="640">
        <f t="shared" si="13"/>
        <v>0</v>
      </c>
      <c r="O23" s="176">
        <f t="shared" si="1"/>
        <v>0</v>
      </c>
      <c r="P23" s="641">
        <f t="shared" si="7"/>
        <v>0</v>
      </c>
      <c r="Q23" s="305">
        <f t="shared" si="8"/>
        <v>0</v>
      </c>
      <c r="R23" s="642">
        <f t="shared" si="9"/>
        <v>0</v>
      </c>
      <c r="S23" s="176">
        <f t="shared" si="2"/>
        <v>0</v>
      </c>
      <c r="T23" s="643">
        <f t="shared" si="10"/>
        <v>0</v>
      </c>
      <c r="U23" s="102">
        <f t="shared" si="11"/>
        <v>0</v>
      </c>
      <c r="V23" s="83"/>
    </row>
    <row r="24" spans="1:23">
      <c r="A24" s="77">
        <f>+☆start!B27</f>
        <v>4</v>
      </c>
      <c r="B24" s="77">
        <f>+☆start!C27</f>
        <v>13</v>
      </c>
      <c r="C24" s="240" t="str">
        <f>+☆start!D27</f>
        <v>水</v>
      </c>
      <c r="D24" s="112">
        <f>+☆start!E27</f>
        <v>0</v>
      </c>
      <c r="E24" s="495"/>
      <c r="F24" s="495"/>
      <c r="G24" s="502"/>
      <c r="H24" s="496">
        <f t="shared" si="3"/>
        <v>0</v>
      </c>
      <c r="I24" s="496">
        <f t="shared" si="4"/>
        <v>0</v>
      </c>
      <c r="J24" s="500">
        <f t="shared" si="5"/>
        <v>0</v>
      </c>
      <c r="K24" s="501">
        <f t="shared" si="12"/>
        <v>0</v>
      </c>
      <c r="L24" s="91">
        <f t="shared" si="6"/>
        <v>0</v>
      </c>
      <c r="M24" s="87">
        <f t="shared" si="0"/>
        <v>0</v>
      </c>
      <c r="N24" s="640">
        <f t="shared" si="13"/>
        <v>0</v>
      </c>
      <c r="O24" s="176">
        <f t="shared" si="1"/>
        <v>0</v>
      </c>
      <c r="P24" s="641">
        <f t="shared" si="7"/>
        <v>0</v>
      </c>
      <c r="Q24" s="305">
        <f t="shared" si="8"/>
        <v>0</v>
      </c>
      <c r="R24" s="642">
        <f t="shared" si="9"/>
        <v>0</v>
      </c>
      <c r="S24" s="176">
        <f t="shared" si="2"/>
        <v>0</v>
      </c>
      <c r="T24" s="643">
        <f t="shared" si="10"/>
        <v>0</v>
      </c>
      <c r="U24" s="102">
        <f t="shared" si="11"/>
        <v>0</v>
      </c>
      <c r="V24" s="83"/>
    </row>
    <row r="25" spans="1:23">
      <c r="A25" s="77">
        <f>+☆start!B28</f>
        <v>4</v>
      </c>
      <c r="B25" s="77">
        <f>+☆start!C28</f>
        <v>14</v>
      </c>
      <c r="C25" s="240" t="str">
        <f>+☆start!D28</f>
        <v>木</v>
      </c>
      <c r="D25" s="112">
        <f>+☆start!E28</f>
        <v>0</v>
      </c>
      <c r="E25" s="495"/>
      <c r="F25" s="495"/>
      <c r="G25" s="502"/>
      <c r="H25" s="496">
        <f t="shared" si="3"/>
        <v>0</v>
      </c>
      <c r="I25" s="496">
        <f t="shared" si="4"/>
        <v>0</v>
      </c>
      <c r="J25" s="500">
        <f t="shared" si="5"/>
        <v>0</v>
      </c>
      <c r="K25" s="501">
        <f t="shared" si="12"/>
        <v>0</v>
      </c>
      <c r="L25" s="91">
        <f t="shared" si="6"/>
        <v>0</v>
      </c>
      <c r="M25" s="87">
        <f t="shared" si="0"/>
        <v>0</v>
      </c>
      <c r="N25" s="640">
        <f t="shared" si="13"/>
        <v>0</v>
      </c>
      <c r="O25" s="176">
        <f t="shared" si="1"/>
        <v>0</v>
      </c>
      <c r="P25" s="641">
        <f t="shared" si="7"/>
        <v>0</v>
      </c>
      <c r="Q25" s="305">
        <f t="shared" si="8"/>
        <v>0</v>
      </c>
      <c r="R25" s="642">
        <f t="shared" si="9"/>
        <v>0</v>
      </c>
      <c r="S25" s="176">
        <f t="shared" si="2"/>
        <v>0</v>
      </c>
      <c r="T25" s="643">
        <f t="shared" si="10"/>
        <v>0</v>
      </c>
      <c r="U25" s="102">
        <f t="shared" si="11"/>
        <v>0</v>
      </c>
      <c r="V25" s="83"/>
    </row>
    <row r="26" spans="1:23">
      <c r="A26" s="77">
        <f>+☆start!B29</f>
        <v>4</v>
      </c>
      <c r="B26" s="77">
        <f>+☆start!C29</f>
        <v>15</v>
      </c>
      <c r="C26" s="240" t="str">
        <f>+☆start!D29</f>
        <v>金</v>
      </c>
      <c r="D26" s="112">
        <f>+☆start!E29</f>
        <v>0</v>
      </c>
      <c r="E26" s="495"/>
      <c r="F26" s="495"/>
      <c r="G26" s="502"/>
      <c r="H26" s="496">
        <f t="shared" si="3"/>
        <v>0</v>
      </c>
      <c r="I26" s="496">
        <f t="shared" si="4"/>
        <v>0</v>
      </c>
      <c r="J26" s="500">
        <f t="shared" si="5"/>
        <v>0</v>
      </c>
      <c r="K26" s="501">
        <f t="shared" si="12"/>
        <v>0</v>
      </c>
      <c r="L26" s="91">
        <f t="shared" si="6"/>
        <v>0</v>
      </c>
      <c r="M26" s="87">
        <f t="shared" si="0"/>
        <v>0</v>
      </c>
      <c r="N26" s="640">
        <f t="shared" si="13"/>
        <v>0</v>
      </c>
      <c r="O26" s="176">
        <f t="shared" si="1"/>
        <v>0</v>
      </c>
      <c r="P26" s="641">
        <f t="shared" si="7"/>
        <v>0</v>
      </c>
      <c r="Q26" s="305">
        <f t="shared" si="8"/>
        <v>0</v>
      </c>
      <c r="R26" s="642">
        <f t="shared" si="9"/>
        <v>0</v>
      </c>
      <c r="S26" s="176">
        <f t="shared" si="2"/>
        <v>0</v>
      </c>
      <c r="T26" s="643">
        <f t="shared" si="10"/>
        <v>0</v>
      </c>
      <c r="U26" s="102">
        <f t="shared" si="11"/>
        <v>0</v>
      </c>
      <c r="V26" s="83"/>
      <c r="W26" s="122"/>
    </row>
    <row r="27" spans="1:23">
      <c r="A27" s="77">
        <f>+☆start!B30</f>
        <v>4</v>
      </c>
      <c r="B27" s="77">
        <f>+☆start!C30</f>
        <v>16</v>
      </c>
      <c r="C27" s="240" t="str">
        <f>+☆start!D30</f>
        <v>土</v>
      </c>
      <c r="D27" s="112" t="str">
        <f>+☆start!E30</f>
        <v>Q</v>
      </c>
      <c r="E27" s="495"/>
      <c r="F27" s="495"/>
      <c r="G27" s="502"/>
      <c r="H27" s="496">
        <f t="shared" si="3"/>
        <v>0</v>
      </c>
      <c r="I27" s="496">
        <f t="shared" si="4"/>
        <v>0</v>
      </c>
      <c r="J27" s="500">
        <f t="shared" si="5"/>
        <v>0</v>
      </c>
      <c r="K27" s="501">
        <f t="shared" si="12"/>
        <v>0</v>
      </c>
      <c r="L27" s="91">
        <f t="shared" si="6"/>
        <v>0</v>
      </c>
      <c r="M27" s="87">
        <f t="shared" si="0"/>
        <v>0</v>
      </c>
      <c r="N27" s="640">
        <f t="shared" si="13"/>
        <v>0</v>
      </c>
      <c r="O27" s="176">
        <f t="shared" si="1"/>
        <v>0</v>
      </c>
      <c r="P27" s="641">
        <f t="shared" si="7"/>
        <v>0</v>
      </c>
      <c r="Q27" s="305">
        <f t="shared" si="8"/>
        <v>0</v>
      </c>
      <c r="R27" s="642">
        <f t="shared" si="9"/>
        <v>0</v>
      </c>
      <c r="S27" s="176">
        <f t="shared" si="2"/>
        <v>0</v>
      </c>
      <c r="T27" s="643">
        <f t="shared" si="10"/>
        <v>0</v>
      </c>
      <c r="U27" s="102">
        <f t="shared" si="11"/>
        <v>0</v>
      </c>
      <c r="V27" s="83"/>
    </row>
    <row r="28" spans="1:23">
      <c r="A28" s="77">
        <f>+☆start!B31</f>
        <v>4</v>
      </c>
      <c r="B28" s="77">
        <f>+☆start!C31</f>
        <v>17</v>
      </c>
      <c r="C28" s="240" t="str">
        <f>+☆start!D31</f>
        <v>日</v>
      </c>
      <c r="D28" s="112" t="str">
        <f>+☆start!E31</f>
        <v>Q</v>
      </c>
      <c r="E28" s="495"/>
      <c r="F28" s="495"/>
      <c r="G28" s="502"/>
      <c r="H28" s="496">
        <f t="shared" si="3"/>
        <v>0</v>
      </c>
      <c r="I28" s="496">
        <f t="shared" si="4"/>
        <v>0</v>
      </c>
      <c r="J28" s="500">
        <f t="shared" si="5"/>
        <v>0</v>
      </c>
      <c r="K28" s="501">
        <f t="shared" si="12"/>
        <v>0</v>
      </c>
      <c r="L28" s="91">
        <f t="shared" si="6"/>
        <v>0</v>
      </c>
      <c r="M28" s="87">
        <f t="shared" si="0"/>
        <v>0</v>
      </c>
      <c r="N28" s="640">
        <f t="shared" si="13"/>
        <v>0</v>
      </c>
      <c r="O28" s="176">
        <f t="shared" si="1"/>
        <v>0</v>
      </c>
      <c r="P28" s="641">
        <f t="shared" si="7"/>
        <v>0</v>
      </c>
      <c r="Q28" s="305">
        <f t="shared" si="8"/>
        <v>0</v>
      </c>
      <c r="R28" s="642">
        <f t="shared" si="9"/>
        <v>0</v>
      </c>
      <c r="S28" s="176">
        <f t="shared" si="2"/>
        <v>0</v>
      </c>
      <c r="T28" s="643">
        <f t="shared" si="10"/>
        <v>0</v>
      </c>
      <c r="U28" s="102">
        <f t="shared" si="11"/>
        <v>0</v>
      </c>
      <c r="V28" s="83"/>
    </row>
    <row r="29" spans="1:23">
      <c r="A29" s="77">
        <f>+☆start!B32</f>
        <v>4</v>
      </c>
      <c r="B29" s="77">
        <f>+☆start!C32</f>
        <v>18</v>
      </c>
      <c r="C29" s="240" t="str">
        <f>+☆start!D32</f>
        <v>月</v>
      </c>
      <c r="D29" s="112">
        <f>+☆start!E32</f>
        <v>0</v>
      </c>
      <c r="E29" s="495"/>
      <c r="F29" s="495"/>
      <c r="G29" s="502"/>
      <c r="H29" s="496">
        <f t="shared" si="3"/>
        <v>0</v>
      </c>
      <c r="I29" s="496">
        <f t="shared" si="4"/>
        <v>0</v>
      </c>
      <c r="J29" s="500">
        <f t="shared" si="5"/>
        <v>0</v>
      </c>
      <c r="K29" s="501">
        <f t="shared" si="12"/>
        <v>0</v>
      </c>
      <c r="L29" s="91">
        <f t="shared" si="6"/>
        <v>0</v>
      </c>
      <c r="M29" s="87">
        <f t="shared" si="0"/>
        <v>0</v>
      </c>
      <c r="N29" s="640">
        <f t="shared" si="13"/>
        <v>0</v>
      </c>
      <c r="O29" s="176">
        <f t="shared" si="1"/>
        <v>0</v>
      </c>
      <c r="P29" s="641">
        <f t="shared" si="7"/>
        <v>0</v>
      </c>
      <c r="Q29" s="305">
        <f t="shared" si="8"/>
        <v>0</v>
      </c>
      <c r="R29" s="642">
        <f t="shared" si="9"/>
        <v>0</v>
      </c>
      <c r="S29" s="176">
        <f t="shared" si="2"/>
        <v>0</v>
      </c>
      <c r="T29" s="643">
        <f t="shared" si="10"/>
        <v>0</v>
      </c>
      <c r="U29" s="102">
        <f t="shared" si="11"/>
        <v>0</v>
      </c>
      <c r="V29" s="83"/>
    </row>
    <row r="30" spans="1:23">
      <c r="A30" s="77">
        <f>+☆start!B33</f>
        <v>4</v>
      </c>
      <c r="B30" s="77">
        <f>+☆start!C33</f>
        <v>19</v>
      </c>
      <c r="C30" s="240" t="str">
        <f>+☆start!D33</f>
        <v>火</v>
      </c>
      <c r="D30" s="112">
        <f>+☆start!E33</f>
        <v>0</v>
      </c>
      <c r="E30" s="495"/>
      <c r="F30" s="495"/>
      <c r="G30" s="502"/>
      <c r="H30" s="496">
        <f t="shared" si="3"/>
        <v>0</v>
      </c>
      <c r="I30" s="496">
        <f t="shared" si="4"/>
        <v>0</v>
      </c>
      <c r="J30" s="500">
        <f t="shared" si="5"/>
        <v>0</v>
      </c>
      <c r="K30" s="501">
        <f t="shared" si="12"/>
        <v>0</v>
      </c>
      <c r="L30" s="91">
        <f t="shared" si="6"/>
        <v>0</v>
      </c>
      <c r="M30" s="87">
        <f t="shared" si="0"/>
        <v>0</v>
      </c>
      <c r="N30" s="640">
        <f t="shared" si="13"/>
        <v>0</v>
      </c>
      <c r="O30" s="176">
        <f t="shared" si="1"/>
        <v>0</v>
      </c>
      <c r="P30" s="641">
        <f t="shared" si="7"/>
        <v>0</v>
      </c>
      <c r="Q30" s="305">
        <f t="shared" si="8"/>
        <v>0</v>
      </c>
      <c r="R30" s="642">
        <f t="shared" si="9"/>
        <v>0</v>
      </c>
      <c r="S30" s="176">
        <f t="shared" si="2"/>
        <v>0</v>
      </c>
      <c r="T30" s="643">
        <f t="shared" si="10"/>
        <v>0</v>
      </c>
      <c r="U30" s="102">
        <f t="shared" si="11"/>
        <v>0</v>
      </c>
      <c r="V30" s="83"/>
    </row>
    <row r="31" spans="1:23">
      <c r="A31" s="77">
        <f>+☆start!B34</f>
        <v>4</v>
      </c>
      <c r="B31" s="77">
        <f>+☆start!C34</f>
        <v>20</v>
      </c>
      <c r="C31" s="240" t="str">
        <f>+☆start!D34</f>
        <v>水</v>
      </c>
      <c r="D31" s="112">
        <f>+☆start!E34</f>
        <v>0</v>
      </c>
      <c r="E31" s="495"/>
      <c r="F31" s="495"/>
      <c r="G31" s="502"/>
      <c r="H31" s="496">
        <f t="shared" si="3"/>
        <v>0</v>
      </c>
      <c r="I31" s="496">
        <f t="shared" si="4"/>
        <v>0</v>
      </c>
      <c r="J31" s="500">
        <f t="shared" si="5"/>
        <v>0</v>
      </c>
      <c r="K31" s="501">
        <f t="shared" si="12"/>
        <v>0</v>
      </c>
      <c r="L31" s="91">
        <f t="shared" si="6"/>
        <v>0</v>
      </c>
      <c r="M31" s="87">
        <f t="shared" si="0"/>
        <v>0</v>
      </c>
      <c r="N31" s="640">
        <f t="shared" si="13"/>
        <v>0</v>
      </c>
      <c r="O31" s="176">
        <f t="shared" si="1"/>
        <v>0</v>
      </c>
      <c r="P31" s="641">
        <f t="shared" si="7"/>
        <v>0</v>
      </c>
      <c r="Q31" s="305">
        <f t="shared" si="8"/>
        <v>0</v>
      </c>
      <c r="R31" s="642">
        <f t="shared" si="9"/>
        <v>0</v>
      </c>
      <c r="S31" s="176">
        <f t="shared" si="2"/>
        <v>0</v>
      </c>
      <c r="T31" s="643">
        <f t="shared" si="10"/>
        <v>0</v>
      </c>
      <c r="U31" s="102">
        <f t="shared" si="11"/>
        <v>0</v>
      </c>
      <c r="V31" s="83"/>
    </row>
    <row r="32" spans="1:23">
      <c r="A32" s="77">
        <f>+☆start!B35</f>
        <v>4</v>
      </c>
      <c r="B32" s="77">
        <f>+☆start!C35</f>
        <v>21</v>
      </c>
      <c r="C32" s="240" t="str">
        <f>+☆start!D35</f>
        <v>木</v>
      </c>
      <c r="D32" s="112">
        <f>+☆start!E35</f>
        <v>0</v>
      </c>
      <c r="E32" s="495"/>
      <c r="F32" s="495"/>
      <c r="G32" s="502"/>
      <c r="H32" s="496">
        <f t="shared" si="3"/>
        <v>0</v>
      </c>
      <c r="I32" s="496">
        <f t="shared" si="4"/>
        <v>0</v>
      </c>
      <c r="J32" s="500">
        <f t="shared" si="5"/>
        <v>0</v>
      </c>
      <c r="K32" s="501">
        <f t="shared" si="12"/>
        <v>0</v>
      </c>
      <c r="L32" s="91">
        <f t="shared" si="6"/>
        <v>0</v>
      </c>
      <c r="M32" s="87">
        <f t="shared" si="0"/>
        <v>0</v>
      </c>
      <c r="N32" s="640">
        <f t="shared" si="13"/>
        <v>0</v>
      </c>
      <c r="O32" s="176">
        <f t="shared" si="1"/>
        <v>0</v>
      </c>
      <c r="P32" s="641">
        <f t="shared" si="7"/>
        <v>0</v>
      </c>
      <c r="Q32" s="305">
        <f t="shared" si="8"/>
        <v>0</v>
      </c>
      <c r="R32" s="642">
        <f t="shared" si="9"/>
        <v>0</v>
      </c>
      <c r="S32" s="176">
        <f t="shared" si="2"/>
        <v>0</v>
      </c>
      <c r="T32" s="643">
        <f t="shared" si="10"/>
        <v>0</v>
      </c>
      <c r="U32" s="102">
        <f t="shared" si="11"/>
        <v>0</v>
      </c>
      <c r="V32" s="83"/>
    </row>
    <row r="33" spans="1:22">
      <c r="A33" s="77">
        <f>+☆start!B36</f>
        <v>4</v>
      </c>
      <c r="B33" s="77">
        <f>+☆start!C36</f>
        <v>22</v>
      </c>
      <c r="C33" s="240" t="str">
        <f>+☆start!D36</f>
        <v>金</v>
      </c>
      <c r="D33" s="112">
        <f>+☆start!E36</f>
        <v>0</v>
      </c>
      <c r="E33" s="495"/>
      <c r="F33" s="495"/>
      <c r="G33" s="502"/>
      <c r="H33" s="496">
        <f t="shared" si="3"/>
        <v>0</v>
      </c>
      <c r="I33" s="496">
        <f t="shared" si="4"/>
        <v>0</v>
      </c>
      <c r="J33" s="500">
        <f t="shared" si="5"/>
        <v>0</v>
      </c>
      <c r="K33" s="501">
        <f t="shared" si="12"/>
        <v>0</v>
      </c>
      <c r="L33" s="91">
        <f t="shared" si="6"/>
        <v>0</v>
      </c>
      <c r="M33" s="87">
        <f t="shared" si="0"/>
        <v>0</v>
      </c>
      <c r="N33" s="640">
        <f t="shared" si="13"/>
        <v>0</v>
      </c>
      <c r="O33" s="176">
        <f t="shared" si="1"/>
        <v>0</v>
      </c>
      <c r="P33" s="641">
        <f t="shared" si="7"/>
        <v>0</v>
      </c>
      <c r="Q33" s="305">
        <f t="shared" si="8"/>
        <v>0</v>
      </c>
      <c r="R33" s="642">
        <f t="shared" si="9"/>
        <v>0</v>
      </c>
      <c r="S33" s="176">
        <f t="shared" si="2"/>
        <v>0</v>
      </c>
      <c r="T33" s="643">
        <f t="shared" si="10"/>
        <v>0</v>
      </c>
      <c r="U33" s="102">
        <f t="shared" si="11"/>
        <v>0</v>
      </c>
      <c r="V33" s="83"/>
    </row>
    <row r="34" spans="1:22">
      <c r="A34" s="77">
        <f>+☆start!B37</f>
        <v>4</v>
      </c>
      <c r="B34" s="77">
        <f>+☆start!C37</f>
        <v>23</v>
      </c>
      <c r="C34" s="240" t="str">
        <f>+☆start!D37</f>
        <v>土</v>
      </c>
      <c r="D34" s="112" t="str">
        <f>+☆start!E37</f>
        <v>Q</v>
      </c>
      <c r="E34" s="495"/>
      <c r="F34" s="495"/>
      <c r="G34" s="502"/>
      <c r="H34" s="496">
        <f t="shared" si="3"/>
        <v>0</v>
      </c>
      <c r="I34" s="496">
        <f t="shared" si="4"/>
        <v>0</v>
      </c>
      <c r="J34" s="500">
        <f t="shared" si="5"/>
        <v>0</v>
      </c>
      <c r="K34" s="501">
        <f t="shared" si="12"/>
        <v>0</v>
      </c>
      <c r="L34" s="91">
        <f t="shared" si="6"/>
        <v>0</v>
      </c>
      <c r="M34" s="87">
        <f t="shared" si="0"/>
        <v>0</v>
      </c>
      <c r="N34" s="640">
        <f t="shared" si="13"/>
        <v>0</v>
      </c>
      <c r="O34" s="176">
        <f t="shared" si="1"/>
        <v>0</v>
      </c>
      <c r="P34" s="641">
        <f t="shared" si="7"/>
        <v>0</v>
      </c>
      <c r="Q34" s="305">
        <f t="shared" si="8"/>
        <v>0</v>
      </c>
      <c r="R34" s="642">
        <f t="shared" si="9"/>
        <v>0</v>
      </c>
      <c r="S34" s="176">
        <f t="shared" si="2"/>
        <v>0</v>
      </c>
      <c r="T34" s="643">
        <f t="shared" si="10"/>
        <v>0</v>
      </c>
      <c r="U34" s="102">
        <f t="shared" si="11"/>
        <v>0</v>
      </c>
      <c r="V34" s="83"/>
    </row>
    <row r="35" spans="1:22">
      <c r="A35" s="77">
        <f>+☆start!B38</f>
        <v>4</v>
      </c>
      <c r="B35" s="77">
        <f>+☆start!C38</f>
        <v>24</v>
      </c>
      <c r="C35" s="240" t="str">
        <f>+☆start!D38</f>
        <v>日</v>
      </c>
      <c r="D35" s="112" t="str">
        <f>+☆start!E38</f>
        <v>Q</v>
      </c>
      <c r="E35" s="495"/>
      <c r="F35" s="495"/>
      <c r="G35" s="502"/>
      <c r="H35" s="496">
        <f t="shared" si="3"/>
        <v>0</v>
      </c>
      <c r="I35" s="496">
        <f t="shared" si="4"/>
        <v>0</v>
      </c>
      <c r="J35" s="500">
        <f t="shared" si="5"/>
        <v>0</v>
      </c>
      <c r="K35" s="501">
        <f t="shared" si="12"/>
        <v>0</v>
      </c>
      <c r="L35" s="91">
        <f t="shared" si="6"/>
        <v>0</v>
      </c>
      <c r="M35" s="87">
        <f t="shared" si="0"/>
        <v>0</v>
      </c>
      <c r="N35" s="640">
        <f t="shared" si="13"/>
        <v>0</v>
      </c>
      <c r="O35" s="176">
        <f t="shared" si="1"/>
        <v>0</v>
      </c>
      <c r="P35" s="641">
        <f t="shared" si="7"/>
        <v>0</v>
      </c>
      <c r="Q35" s="305">
        <f t="shared" si="8"/>
        <v>0</v>
      </c>
      <c r="R35" s="642">
        <f t="shared" si="9"/>
        <v>0</v>
      </c>
      <c r="S35" s="176">
        <f t="shared" si="2"/>
        <v>0</v>
      </c>
      <c r="T35" s="643">
        <f t="shared" si="10"/>
        <v>0</v>
      </c>
      <c r="U35" s="102">
        <f t="shared" si="11"/>
        <v>0</v>
      </c>
      <c r="V35" s="83"/>
    </row>
    <row r="36" spans="1:22">
      <c r="A36" s="77">
        <f>+☆start!B39</f>
        <v>4</v>
      </c>
      <c r="B36" s="77">
        <f>+☆start!C39</f>
        <v>25</v>
      </c>
      <c r="C36" s="240" t="str">
        <f>+☆start!D39</f>
        <v>月</v>
      </c>
      <c r="D36" s="112">
        <f>+☆start!E39</f>
        <v>0</v>
      </c>
      <c r="E36" s="495"/>
      <c r="F36" s="495"/>
      <c r="G36" s="502"/>
      <c r="H36" s="496">
        <f t="shared" si="3"/>
        <v>0</v>
      </c>
      <c r="I36" s="496">
        <f t="shared" si="4"/>
        <v>0</v>
      </c>
      <c r="J36" s="500">
        <f t="shared" si="5"/>
        <v>0</v>
      </c>
      <c r="K36" s="501">
        <f t="shared" si="12"/>
        <v>0</v>
      </c>
      <c r="L36" s="91">
        <f t="shared" si="6"/>
        <v>0</v>
      </c>
      <c r="M36" s="87">
        <f t="shared" si="0"/>
        <v>0</v>
      </c>
      <c r="N36" s="640">
        <f t="shared" si="13"/>
        <v>0</v>
      </c>
      <c r="O36" s="176">
        <f t="shared" si="1"/>
        <v>0</v>
      </c>
      <c r="P36" s="641">
        <f t="shared" si="7"/>
        <v>0</v>
      </c>
      <c r="Q36" s="305">
        <f t="shared" si="8"/>
        <v>0</v>
      </c>
      <c r="R36" s="642">
        <f t="shared" si="9"/>
        <v>0</v>
      </c>
      <c r="S36" s="176">
        <f t="shared" si="2"/>
        <v>0</v>
      </c>
      <c r="T36" s="643">
        <f t="shared" si="10"/>
        <v>0</v>
      </c>
      <c r="U36" s="102">
        <f t="shared" si="11"/>
        <v>0</v>
      </c>
      <c r="V36" s="83"/>
    </row>
    <row r="37" spans="1:22" ht="12.75" customHeight="1" thickBot="1">
      <c r="A37" s="13"/>
      <c r="B37" s="12"/>
      <c r="C37" s="241"/>
      <c r="D37" s="179" t="s">
        <v>23</v>
      </c>
      <c r="E37" s="89">
        <f>COUNTIF(E6:E36,"&gt;=0:00")</f>
        <v>4</v>
      </c>
      <c r="F37" s="183"/>
      <c r="G37" s="503"/>
      <c r="H37" s="494"/>
      <c r="I37" s="494"/>
      <c r="J37" s="494"/>
      <c r="K37" s="274">
        <f t="shared" ref="K37:U37" si="14">SUM(K6:K36)</f>
        <v>1.3333333333333299</v>
      </c>
      <c r="L37" s="275">
        <f t="shared" si="14"/>
        <v>0.70000000000000195</v>
      </c>
      <c r="M37" s="89">
        <f t="shared" si="14"/>
        <v>11680</v>
      </c>
      <c r="N37" s="645">
        <f t="shared" si="14"/>
        <v>0.66666666666666596</v>
      </c>
      <c r="O37" s="644">
        <f t="shared" si="14"/>
        <v>7164</v>
      </c>
      <c r="P37" s="645">
        <f t="shared" si="14"/>
        <v>0.36666666666666797</v>
      </c>
      <c r="Q37" s="89">
        <f t="shared" si="14"/>
        <v>16000</v>
      </c>
      <c r="R37" s="645">
        <f t="shared" si="14"/>
        <v>0.66666666666666596</v>
      </c>
      <c r="S37" s="644">
        <f t="shared" si="14"/>
        <v>9600</v>
      </c>
      <c r="T37" s="645">
        <f t="shared" si="14"/>
        <v>0.33333333333333398</v>
      </c>
      <c r="U37" s="88">
        <f t="shared" si="14"/>
        <v>44444</v>
      </c>
      <c r="V37" s="83"/>
    </row>
    <row r="38" spans="1:22">
      <c r="M38" s="631"/>
      <c r="N38" s="631"/>
    </row>
    <row r="39" spans="1:22">
      <c r="K39" s="27"/>
      <c r="M39" s="631"/>
      <c r="N39" s="631"/>
    </row>
    <row r="40" spans="1:22">
      <c r="M40" s="631"/>
      <c r="N40" s="631"/>
    </row>
    <row r="41" spans="1:22">
      <c r="M41" s="631"/>
      <c r="N41" s="631"/>
    </row>
  </sheetData>
  <sheetProtection password="C7DC" sheet="1" objects="1" scenarios="1"/>
  <mergeCells count="5">
    <mergeCell ref="M4:U4"/>
    <mergeCell ref="A4:B4"/>
    <mergeCell ref="B1:E2"/>
    <mergeCell ref="D4:G4"/>
    <mergeCell ref="K4:L4"/>
  </mergeCells>
  <phoneticPr fontId="3"/>
  <conditionalFormatting sqref="D6:D36">
    <cfRule type="cellIs" dxfId="5" priority="1" stopIfTrue="1" operator="equal">
      <formula>"日"</formula>
    </cfRule>
  </conditionalFormatting>
  <conditionalFormatting sqref="C6:C36">
    <cfRule type="cellIs" dxfId="4" priority="2" stopIfTrue="1" operator="equal">
      <formula>"土"</formula>
    </cfRule>
    <cfRule type="cellIs" dxfId="3" priority="3" stopIfTrue="1" operator="equal">
      <formula>"日"</formula>
    </cfRule>
  </conditionalFormatting>
  <hyperlinks>
    <hyperlink ref="U1" location="説明書!A1" display="     説明ほか"/>
    <hyperlink ref="U2" location="☆start!A1" display="  Start"/>
    <hyperlink ref="U3" location="集計表!A1" display="    集計元帳"/>
  </hyperlinks>
  <pageMargins left="0.28999999999999998" right="0.31" top="0.69" bottom="0.98399999999999999" header="0.7" footer="0.51200000000000001"/>
  <pageSetup paperSize="9" orientation="landscape" horizontalDpi="360" verticalDpi="360"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9"/>
  </sheetPr>
  <dimension ref="A1:V40"/>
  <sheetViews>
    <sheetView workbookViewId="0">
      <pane ySplit="4" topLeftCell="A5" activePane="bottomLeft" state="frozen"/>
      <selection pane="bottomLeft" activeCell="W29" sqref="W29"/>
    </sheetView>
  </sheetViews>
  <sheetFormatPr defaultRowHeight="13.5"/>
  <cols>
    <col min="1" max="1" width="3.75" style="11" customWidth="1"/>
    <col min="2" max="2" width="3.875" style="11" customWidth="1"/>
    <col min="3" max="3" width="3.875" style="238" customWidth="1"/>
    <col min="4" max="4" width="3.375" style="11" customWidth="1"/>
    <col min="5" max="7" width="7.625" style="11" customWidth="1"/>
    <col min="8" max="10" width="7.625" style="11" hidden="1" customWidth="1"/>
    <col min="11" max="12" width="8.125" style="11" customWidth="1"/>
    <col min="13" max="13" width="8.625" style="11" customWidth="1"/>
    <col min="14" max="14" width="8.625" style="11" hidden="1" customWidth="1"/>
    <col min="15" max="15" width="8.625" style="11" customWidth="1"/>
    <col min="16" max="16" width="8.625" style="11" hidden="1" customWidth="1"/>
    <col min="17" max="17" width="8.375" style="11" customWidth="1"/>
    <col min="18" max="18" width="8.375" style="11" hidden="1" customWidth="1"/>
    <col min="19" max="19" width="8.375" style="11" customWidth="1"/>
    <col min="20" max="20" width="8.375" style="11" hidden="1" customWidth="1"/>
    <col min="21" max="21" width="9.75" style="11" customWidth="1"/>
    <col min="22" max="22" width="10.125" style="11" customWidth="1"/>
    <col min="23" max="16384" width="9" style="11"/>
  </cols>
  <sheetData>
    <row r="1" spans="1:22" ht="12.75" customHeight="1" thickTop="1" thickBot="1">
      <c r="B1" s="850" t="str">
        <f>+集計表!E4</f>
        <v>b</v>
      </c>
      <c r="C1" s="851"/>
      <c r="D1" s="851"/>
      <c r="E1" s="852"/>
      <c r="F1" s="111"/>
      <c r="G1" s="80"/>
      <c r="H1" s="80"/>
      <c r="I1" s="80"/>
      <c r="J1" s="80"/>
      <c r="K1" s="84"/>
      <c r="L1" s="84"/>
      <c r="U1" s="199" t="s">
        <v>94</v>
      </c>
      <c r="V1" s="175"/>
    </row>
    <row r="2" spans="1:22" ht="14.25" customHeight="1" thickTop="1" thickBot="1">
      <c r="A2" s="100" t="s">
        <v>25</v>
      </c>
      <c r="B2" s="853"/>
      <c r="C2" s="854"/>
      <c r="D2" s="854"/>
      <c r="E2" s="855"/>
      <c r="F2" s="93" t="s">
        <v>21</v>
      </c>
      <c r="G2" s="203">
        <f>+☆start!AD13</f>
        <v>0</v>
      </c>
      <c r="H2" s="497"/>
      <c r="I2" s="497"/>
      <c r="J2" s="497"/>
      <c r="K2" s="85"/>
      <c r="L2" s="163" t="s">
        <v>55</v>
      </c>
      <c r="M2" s="204">
        <f>+☆start!AF13</f>
        <v>0</v>
      </c>
      <c r="N2" s="632"/>
      <c r="O2" s="14"/>
      <c r="P2" s="634"/>
      <c r="Q2" s="92" t="s">
        <v>57</v>
      </c>
      <c r="R2" s="636"/>
      <c r="S2" s="202">
        <f>+☆start!AJ8</f>
        <v>0.70833333333333304</v>
      </c>
      <c r="T2" s="638"/>
      <c r="U2" s="200" t="s">
        <v>96</v>
      </c>
      <c r="V2" s="173"/>
    </row>
    <row r="3" spans="1:22" ht="15" customHeight="1" thickTop="1" thickBot="1">
      <c r="A3" s="849">
        <f>+集計表!B2</f>
        <v>2011</v>
      </c>
      <c r="B3" s="849"/>
      <c r="C3" s="239" t="s">
        <v>20</v>
      </c>
      <c r="D3" s="82"/>
      <c r="E3" s="82"/>
      <c r="F3" s="90" t="s">
        <v>62</v>
      </c>
      <c r="G3" s="347">
        <f>+☆start!AE13</f>
        <v>0</v>
      </c>
      <c r="H3" s="498"/>
      <c r="I3" s="498"/>
      <c r="J3" s="498"/>
      <c r="K3" s="348"/>
      <c r="L3" s="164" t="s">
        <v>56</v>
      </c>
      <c r="M3" s="347">
        <f>+☆start!AH13</f>
        <v>0</v>
      </c>
      <c r="N3" s="632"/>
      <c r="U3" s="201" t="s">
        <v>95</v>
      </c>
      <c r="V3" s="174"/>
    </row>
    <row r="4" spans="1:22" s="99" customFormat="1">
      <c r="A4" s="94" t="s">
        <v>14</v>
      </c>
      <c r="B4" s="95" t="s">
        <v>15</v>
      </c>
      <c r="C4" s="96" t="s">
        <v>16</v>
      </c>
      <c r="D4" s="181" t="s">
        <v>54</v>
      </c>
      <c r="E4" s="157" t="s">
        <v>17</v>
      </c>
      <c r="F4" s="158" t="s">
        <v>22</v>
      </c>
      <c r="G4" s="276" t="s">
        <v>18</v>
      </c>
      <c r="H4" s="499"/>
      <c r="I4" s="499"/>
      <c r="J4" s="499"/>
      <c r="K4" s="272" t="s">
        <v>19</v>
      </c>
      <c r="L4" s="273" t="s">
        <v>58</v>
      </c>
      <c r="M4" s="121" t="s">
        <v>53</v>
      </c>
      <c r="N4" s="633"/>
      <c r="O4" s="105" t="s">
        <v>64</v>
      </c>
      <c r="P4" s="646"/>
      <c r="Q4" s="97" t="s">
        <v>52</v>
      </c>
      <c r="R4" s="647"/>
      <c r="S4" s="104" t="s">
        <v>63</v>
      </c>
      <c r="T4" s="648"/>
      <c r="U4" s="101" t="s">
        <v>13</v>
      </c>
      <c r="V4" s="98"/>
    </row>
    <row r="5" spans="1:22">
      <c r="A5" s="77">
        <f>+☆start!B9</f>
        <v>3</v>
      </c>
      <c r="B5" s="77">
        <f>+☆start!C9</f>
        <v>26</v>
      </c>
      <c r="C5" s="240" t="str">
        <f>+☆start!D9</f>
        <v>土</v>
      </c>
      <c r="D5" s="182" t="str">
        <f>+時給社員A!$D$6</f>
        <v>Q</v>
      </c>
      <c r="E5" s="495"/>
      <c r="F5" s="495"/>
      <c r="G5" s="502"/>
      <c r="H5" s="496">
        <f>INT(E5)/24+(E5-INT(E5))*100/60/24</f>
        <v>0</v>
      </c>
      <c r="I5" s="496">
        <f>INT(F5)/24+(F5-INT(F5))*100/60/24</f>
        <v>0</v>
      </c>
      <c r="J5" s="500">
        <f>INT(G5)/24+(G5-INT(G5))*100/60/24</f>
        <v>0</v>
      </c>
      <c r="K5" s="501">
        <f t="shared" ref="K5:K11" si="0">IF(ISBLANK(H5),0,J5-H5-I5)-L5</f>
        <v>0</v>
      </c>
      <c r="L5" s="91">
        <f t="shared" ref="L5:L11" si="1">IF((J5-$S$2)&lt;0,0,J5-$S$2)</f>
        <v>0</v>
      </c>
      <c r="M5" s="87">
        <f t="shared" ref="M5:M11" si="2">IF(D5=0,K5,0)*($G$2*24)</f>
        <v>0</v>
      </c>
      <c r="N5" s="649">
        <f t="shared" ref="N5:N11" si="3">IF(M5&gt;0,K5,0)</f>
        <v>0</v>
      </c>
      <c r="O5" s="176">
        <f t="shared" ref="O5:O11" si="4">IF(D5=0,L5,0)*($G$3*24)</f>
        <v>0</v>
      </c>
      <c r="P5" s="641">
        <f t="shared" ref="P5:P11" si="5">IF(O5&gt;0,L5,0)</f>
        <v>0</v>
      </c>
      <c r="Q5" s="305">
        <f t="shared" ref="Q5:Q11" si="6">IF(D5=0,0,K5)*($M$2*24)</f>
        <v>0</v>
      </c>
      <c r="R5" s="642">
        <f t="shared" ref="R5:R11" si="7">IF(Q5&gt;0,K5,0)</f>
        <v>0</v>
      </c>
      <c r="S5" s="176">
        <f t="shared" ref="S5:S11" si="8">IF(O5=0,L5,0)*($M$3*24)</f>
        <v>0</v>
      </c>
      <c r="T5" s="650">
        <f>IF(S5&gt;0,L5,0)</f>
        <v>0</v>
      </c>
      <c r="U5" s="177">
        <f>+M5+O5+Q5+S5</f>
        <v>0</v>
      </c>
      <c r="V5" s="83"/>
    </row>
    <row r="6" spans="1:22">
      <c r="A6" s="77">
        <f>+☆start!B10</f>
        <v>3</v>
      </c>
      <c r="B6" s="77">
        <f>+☆start!C10</f>
        <v>27</v>
      </c>
      <c r="C6" s="240" t="str">
        <f>+☆start!D10</f>
        <v>日</v>
      </c>
      <c r="D6" s="182" t="str">
        <f>+時給社員A!$D$7</f>
        <v>Q</v>
      </c>
      <c r="E6" s="495"/>
      <c r="F6" s="495"/>
      <c r="G6" s="502"/>
      <c r="H6" s="496">
        <f t="shared" ref="H6:H35" si="9">INT(E6)/24+(E6-INT(E6))*100/60/24</f>
        <v>0</v>
      </c>
      <c r="I6" s="496">
        <f t="shared" ref="I6:I35" si="10">INT(F6)/24+(F6-INT(F6))*100/60/24</f>
        <v>0</v>
      </c>
      <c r="J6" s="500">
        <f t="shared" ref="J6:J35" si="11">INT(G6)/24+(G6-INT(G6))*100/60/24</f>
        <v>0</v>
      </c>
      <c r="K6" s="501">
        <f t="shared" si="0"/>
        <v>0</v>
      </c>
      <c r="L6" s="91">
        <f t="shared" si="1"/>
        <v>0</v>
      </c>
      <c r="M6" s="87">
        <f t="shared" si="2"/>
        <v>0</v>
      </c>
      <c r="N6" s="649">
        <f t="shared" si="3"/>
        <v>0</v>
      </c>
      <c r="O6" s="176">
        <f t="shared" si="4"/>
        <v>0</v>
      </c>
      <c r="P6" s="641">
        <f t="shared" si="5"/>
        <v>0</v>
      </c>
      <c r="Q6" s="305">
        <f t="shared" si="6"/>
        <v>0</v>
      </c>
      <c r="R6" s="642">
        <f t="shared" si="7"/>
        <v>0</v>
      </c>
      <c r="S6" s="176">
        <f t="shared" si="8"/>
        <v>0</v>
      </c>
      <c r="T6" s="650">
        <f t="shared" ref="T6:T35" si="12">IF(S6&gt;0,L6,0)</f>
        <v>0</v>
      </c>
      <c r="U6" s="177">
        <f t="shared" ref="U6:U35" si="13">+M6+O6+Q6+S6</f>
        <v>0</v>
      </c>
      <c r="V6" s="83"/>
    </row>
    <row r="7" spans="1:22">
      <c r="A7" s="77">
        <f>+☆start!B11</f>
        <v>3</v>
      </c>
      <c r="B7" s="77">
        <f>+☆start!C11</f>
        <v>28</v>
      </c>
      <c r="C7" s="240" t="str">
        <f>+☆start!D11</f>
        <v>月</v>
      </c>
      <c r="D7" s="182">
        <f>+時給社員A!$D$8</f>
        <v>0</v>
      </c>
      <c r="E7" s="495"/>
      <c r="F7" s="495"/>
      <c r="G7" s="502"/>
      <c r="H7" s="496">
        <f t="shared" si="9"/>
        <v>0</v>
      </c>
      <c r="I7" s="496">
        <f t="shared" si="10"/>
        <v>0</v>
      </c>
      <c r="J7" s="500">
        <f t="shared" si="11"/>
        <v>0</v>
      </c>
      <c r="K7" s="501">
        <f t="shared" si="0"/>
        <v>0</v>
      </c>
      <c r="L7" s="91">
        <f t="shared" si="1"/>
        <v>0</v>
      </c>
      <c r="M7" s="87">
        <f t="shared" si="2"/>
        <v>0</v>
      </c>
      <c r="N7" s="649">
        <f t="shared" si="3"/>
        <v>0</v>
      </c>
      <c r="O7" s="176">
        <f t="shared" si="4"/>
        <v>0</v>
      </c>
      <c r="P7" s="641">
        <f t="shared" si="5"/>
        <v>0</v>
      </c>
      <c r="Q7" s="305">
        <f t="shared" si="6"/>
        <v>0</v>
      </c>
      <c r="R7" s="642">
        <f t="shared" si="7"/>
        <v>0</v>
      </c>
      <c r="S7" s="176">
        <f t="shared" si="8"/>
        <v>0</v>
      </c>
      <c r="T7" s="650">
        <f t="shared" si="12"/>
        <v>0</v>
      </c>
      <c r="U7" s="177">
        <f t="shared" si="13"/>
        <v>0</v>
      </c>
      <c r="V7" s="83"/>
    </row>
    <row r="8" spans="1:22">
      <c r="A8" s="77">
        <f>+☆start!B12</f>
        <v>3</v>
      </c>
      <c r="B8" s="77">
        <f>+☆start!C12</f>
        <v>29</v>
      </c>
      <c r="C8" s="240" t="str">
        <f>+☆start!D12</f>
        <v>火</v>
      </c>
      <c r="D8" s="182">
        <f>+時給社員A!$D$9</f>
        <v>0</v>
      </c>
      <c r="E8" s="495"/>
      <c r="F8" s="495"/>
      <c r="G8" s="502"/>
      <c r="H8" s="496">
        <f t="shared" si="9"/>
        <v>0</v>
      </c>
      <c r="I8" s="496">
        <f t="shared" si="10"/>
        <v>0</v>
      </c>
      <c r="J8" s="500">
        <f t="shared" si="11"/>
        <v>0</v>
      </c>
      <c r="K8" s="501">
        <f t="shared" si="0"/>
        <v>0</v>
      </c>
      <c r="L8" s="91">
        <f t="shared" si="1"/>
        <v>0</v>
      </c>
      <c r="M8" s="87">
        <f t="shared" si="2"/>
        <v>0</v>
      </c>
      <c r="N8" s="649">
        <f t="shared" si="3"/>
        <v>0</v>
      </c>
      <c r="O8" s="176">
        <f t="shared" si="4"/>
        <v>0</v>
      </c>
      <c r="P8" s="641">
        <f t="shared" si="5"/>
        <v>0</v>
      </c>
      <c r="Q8" s="305">
        <f t="shared" si="6"/>
        <v>0</v>
      </c>
      <c r="R8" s="642">
        <f t="shared" si="7"/>
        <v>0</v>
      </c>
      <c r="S8" s="176">
        <f t="shared" si="8"/>
        <v>0</v>
      </c>
      <c r="T8" s="650">
        <f t="shared" si="12"/>
        <v>0</v>
      </c>
      <c r="U8" s="177">
        <f t="shared" si="13"/>
        <v>0</v>
      </c>
      <c r="V8" s="83"/>
    </row>
    <row r="9" spans="1:22">
      <c r="A9" s="77">
        <f>+☆start!B13</f>
        <v>3</v>
      </c>
      <c r="B9" s="77">
        <f>+☆start!C13</f>
        <v>30</v>
      </c>
      <c r="C9" s="240" t="str">
        <f>+☆start!D13</f>
        <v>水</v>
      </c>
      <c r="D9" s="182">
        <f>+時給社員A!$D$10</f>
        <v>0</v>
      </c>
      <c r="E9" s="495"/>
      <c r="F9" s="495"/>
      <c r="G9" s="502"/>
      <c r="H9" s="496">
        <f t="shared" si="9"/>
        <v>0</v>
      </c>
      <c r="I9" s="496">
        <f t="shared" si="10"/>
        <v>0</v>
      </c>
      <c r="J9" s="500">
        <f t="shared" si="11"/>
        <v>0</v>
      </c>
      <c r="K9" s="501">
        <f t="shared" si="0"/>
        <v>0</v>
      </c>
      <c r="L9" s="91">
        <f t="shared" si="1"/>
        <v>0</v>
      </c>
      <c r="M9" s="87">
        <f t="shared" si="2"/>
        <v>0</v>
      </c>
      <c r="N9" s="649">
        <f t="shared" si="3"/>
        <v>0</v>
      </c>
      <c r="O9" s="176">
        <f t="shared" si="4"/>
        <v>0</v>
      </c>
      <c r="P9" s="641">
        <f t="shared" si="5"/>
        <v>0</v>
      </c>
      <c r="Q9" s="305">
        <f t="shared" si="6"/>
        <v>0</v>
      </c>
      <c r="R9" s="642">
        <f t="shared" si="7"/>
        <v>0</v>
      </c>
      <c r="S9" s="176">
        <f t="shared" si="8"/>
        <v>0</v>
      </c>
      <c r="T9" s="650">
        <f t="shared" si="12"/>
        <v>0</v>
      </c>
      <c r="U9" s="177">
        <f t="shared" si="13"/>
        <v>0</v>
      </c>
      <c r="V9" s="83"/>
    </row>
    <row r="10" spans="1:22">
      <c r="A10" s="77">
        <f>+☆start!B14</f>
        <v>3</v>
      </c>
      <c r="B10" s="77">
        <f>+☆start!C14</f>
        <v>31</v>
      </c>
      <c r="C10" s="240" t="str">
        <f>+☆start!D14</f>
        <v>木</v>
      </c>
      <c r="D10" s="182">
        <f>+時給社員A!$D$11</f>
        <v>0</v>
      </c>
      <c r="E10" s="495"/>
      <c r="F10" s="495"/>
      <c r="G10" s="502"/>
      <c r="H10" s="496">
        <f t="shared" si="9"/>
        <v>0</v>
      </c>
      <c r="I10" s="496">
        <f t="shared" si="10"/>
        <v>0</v>
      </c>
      <c r="J10" s="500">
        <f t="shared" si="11"/>
        <v>0</v>
      </c>
      <c r="K10" s="501">
        <f t="shared" si="0"/>
        <v>0</v>
      </c>
      <c r="L10" s="91">
        <f t="shared" si="1"/>
        <v>0</v>
      </c>
      <c r="M10" s="87">
        <f t="shared" si="2"/>
        <v>0</v>
      </c>
      <c r="N10" s="649">
        <f t="shared" si="3"/>
        <v>0</v>
      </c>
      <c r="O10" s="176">
        <f t="shared" si="4"/>
        <v>0</v>
      </c>
      <c r="P10" s="641">
        <f t="shared" si="5"/>
        <v>0</v>
      </c>
      <c r="Q10" s="305">
        <f t="shared" si="6"/>
        <v>0</v>
      </c>
      <c r="R10" s="642">
        <f t="shared" si="7"/>
        <v>0</v>
      </c>
      <c r="S10" s="176">
        <f t="shared" si="8"/>
        <v>0</v>
      </c>
      <c r="T10" s="650">
        <f t="shared" si="12"/>
        <v>0</v>
      </c>
      <c r="U10" s="177">
        <f t="shared" si="13"/>
        <v>0</v>
      </c>
      <c r="V10" s="83"/>
    </row>
    <row r="11" spans="1:22">
      <c r="A11" s="77">
        <f>+☆start!B15</f>
        <v>4</v>
      </c>
      <c r="B11" s="77">
        <f>+☆start!C15</f>
        <v>1</v>
      </c>
      <c r="C11" s="240" t="str">
        <f>+☆start!D15</f>
        <v>金</v>
      </c>
      <c r="D11" s="182">
        <f>+時給社員A!$D$12</f>
        <v>0</v>
      </c>
      <c r="E11" s="495"/>
      <c r="F11" s="495"/>
      <c r="G11" s="502"/>
      <c r="H11" s="496">
        <f t="shared" si="9"/>
        <v>0</v>
      </c>
      <c r="I11" s="496">
        <f t="shared" si="10"/>
        <v>0</v>
      </c>
      <c r="J11" s="500">
        <f t="shared" si="11"/>
        <v>0</v>
      </c>
      <c r="K11" s="501">
        <f t="shared" si="0"/>
        <v>0</v>
      </c>
      <c r="L11" s="91">
        <f t="shared" si="1"/>
        <v>0</v>
      </c>
      <c r="M11" s="87">
        <f t="shared" si="2"/>
        <v>0</v>
      </c>
      <c r="N11" s="649">
        <f t="shared" si="3"/>
        <v>0</v>
      </c>
      <c r="O11" s="176">
        <f t="shared" si="4"/>
        <v>0</v>
      </c>
      <c r="P11" s="641">
        <f t="shared" si="5"/>
        <v>0</v>
      </c>
      <c r="Q11" s="305">
        <f t="shared" si="6"/>
        <v>0</v>
      </c>
      <c r="R11" s="642">
        <f t="shared" si="7"/>
        <v>0</v>
      </c>
      <c r="S11" s="176">
        <f t="shared" si="8"/>
        <v>0</v>
      </c>
      <c r="T11" s="650">
        <f t="shared" si="12"/>
        <v>0</v>
      </c>
      <c r="U11" s="177">
        <f t="shared" si="13"/>
        <v>0</v>
      </c>
      <c r="V11" s="83"/>
    </row>
    <row r="12" spans="1:22">
      <c r="A12" s="77">
        <f>+☆start!B16</f>
        <v>4</v>
      </c>
      <c r="B12" s="77">
        <f>+☆start!C16</f>
        <v>2</v>
      </c>
      <c r="C12" s="240" t="str">
        <f>+☆start!D16</f>
        <v>土</v>
      </c>
      <c r="D12" s="182" t="str">
        <f>+時給社員A!$D$13</f>
        <v>Q</v>
      </c>
      <c r="E12" s="495"/>
      <c r="F12" s="495"/>
      <c r="G12" s="502"/>
      <c r="H12" s="496">
        <f t="shared" si="9"/>
        <v>0</v>
      </c>
      <c r="I12" s="496">
        <f t="shared" si="10"/>
        <v>0</v>
      </c>
      <c r="J12" s="500">
        <f t="shared" si="11"/>
        <v>0</v>
      </c>
      <c r="K12" s="501">
        <f t="shared" ref="K12:K31" si="14">IF(ISBLANK(H12),0,J12-H12-I12)-L12</f>
        <v>0</v>
      </c>
      <c r="L12" s="91">
        <f t="shared" ref="L12:L31" si="15">IF((J12-$S$2)&lt;0,0,J12-$S$2)</f>
        <v>0</v>
      </c>
      <c r="M12" s="87">
        <f t="shared" ref="M12:M31" si="16">IF(D12=0,K12,0)*($G$2*24)</f>
        <v>0</v>
      </c>
      <c r="N12" s="649">
        <f t="shared" ref="N12:N31" si="17">IF(M12&gt;0,K12,0)</f>
        <v>0</v>
      </c>
      <c r="O12" s="176">
        <f t="shared" ref="O12:O31" si="18">IF(D12=0,L12,0)*($G$3*24)</f>
        <v>0</v>
      </c>
      <c r="P12" s="641">
        <f t="shared" ref="P12:P31" si="19">IF(O12&gt;0,L12,0)</f>
        <v>0</v>
      </c>
      <c r="Q12" s="305">
        <f t="shared" ref="Q12:Q31" si="20">IF(D12=0,0,K12)*($M$2*24)</f>
        <v>0</v>
      </c>
      <c r="R12" s="642">
        <f t="shared" ref="R12:R31" si="21">IF(Q12&gt;0,K12,0)</f>
        <v>0</v>
      </c>
      <c r="S12" s="176">
        <f t="shared" ref="S12:S31" si="22">IF(O12=0,L12,0)*($M$3*24)</f>
        <v>0</v>
      </c>
      <c r="T12" s="650">
        <f t="shared" si="12"/>
        <v>0</v>
      </c>
      <c r="U12" s="177">
        <f t="shared" si="13"/>
        <v>0</v>
      </c>
      <c r="V12" s="83"/>
    </row>
    <row r="13" spans="1:22">
      <c r="A13" s="77">
        <f>+☆start!B17</f>
        <v>4</v>
      </c>
      <c r="B13" s="77">
        <f>+☆start!C17</f>
        <v>3</v>
      </c>
      <c r="C13" s="240" t="str">
        <f>+☆start!D17</f>
        <v>日</v>
      </c>
      <c r="D13" s="182" t="str">
        <f>+時給社員A!$D$14</f>
        <v>Q</v>
      </c>
      <c r="E13" s="495"/>
      <c r="F13" s="495"/>
      <c r="G13" s="502"/>
      <c r="H13" s="496">
        <f t="shared" si="9"/>
        <v>0</v>
      </c>
      <c r="I13" s="496">
        <f t="shared" si="10"/>
        <v>0</v>
      </c>
      <c r="J13" s="500">
        <f t="shared" si="11"/>
        <v>0</v>
      </c>
      <c r="K13" s="501">
        <f t="shared" si="14"/>
        <v>0</v>
      </c>
      <c r="L13" s="91">
        <f t="shared" si="15"/>
        <v>0</v>
      </c>
      <c r="M13" s="87">
        <f t="shared" si="16"/>
        <v>0</v>
      </c>
      <c r="N13" s="649">
        <f t="shared" si="17"/>
        <v>0</v>
      </c>
      <c r="O13" s="176">
        <f t="shared" si="18"/>
        <v>0</v>
      </c>
      <c r="P13" s="641">
        <f t="shared" si="19"/>
        <v>0</v>
      </c>
      <c r="Q13" s="305">
        <f t="shared" si="20"/>
        <v>0</v>
      </c>
      <c r="R13" s="642">
        <f t="shared" si="21"/>
        <v>0</v>
      </c>
      <c r="S13" s="176">
        <f t="shared" si="22"/>
        <v>0</v>
      </c>
      <c r="T13" s="650">
        <f t="shared" si="12"/>
        <v>0</v>
      </c>
      <c r="U13" s="177">
        <f t="shared" si="13"/>
        <v>0</v>
      </c>
    </row>
    <row r="14" spans="1:22">
      <c r="A14" s="77">
        <f>+☆start!B18</f>
        <v>4</v>
      </c>
      <c r="B14" s="77">
        <f>+☆start!C18</f>
        <v>4</v>
      </c>
      <c r="C14" s="240" t="str">
        <f>+☆start!D18</f>
        <v>月</v>
      </c>
      <c r="D14" s="182">
        <f>+時給社員A!$D$15</f>
        <v>0</v>
      </c>
      <c r="E14" s="495"/>
      <c r="F14" s="495"/>
      <c r="G14" s="502"/>
      <c r="H14" s="496">
        <f t="shared" si="9"/>
        <v>0</v>
      </c>
      <c r="I14" s="496">
        <f t="shared" si="10"/>
        <v>0</v>
      </c>
      <c r="J14" s="500">
        <f t="shared" si="11"/>
        <v>0</v>
      </c>
      <c r="K14" s="501">
        <f t="shared" si="14"/>
        <v>0</v>
      </c>
      <c r="L14" s="91">
        <f t="shared" si="15"/>
        <v>0</v>
      </c>
      <c r="M14" s="87">
        <f t="shared" si="16"/>
        <v>0</v>
      </c>
      <c r="N14" s="649">
        <f t="shared" si="17"/>
        <v>0</v>
      </c>
      <c r="O14" s="176">
        <f t="shared" si="18"/>
        <v>0</v>
      </c>
      <c r="P14" s="641">
        <f t="shared" si="19"/>
        <v>0</v>
      </c>
      <c r="Q14" s="305">
        <f t="shared" si="20"/>
        <v>0</v>
      </c>
      <c r="R14" s="642">
        <f t="shared" si="21"/>
        <v>0</v>
      </c>
      <c r="S14" s="176">
        <f t="shared" si="22"/>
        <v>0</v>
      </c>
      <c r="T14" s="650">
        <f t="shared" si="12"/>
        <v>0</v>
      </c>
      <c r="U14" s="177">
        <f t="shared" si="13"/>
        <v>0</v>
      </c>
      <c r="V14" s="83"/>
    </row>
    <row r="15" spans="1:22">
      <c r="A15" s="77">
        <f>+☆start!B19</f>
        <v>4</v>
      </c>
      <c r="B15" s="77">
        <f>+☆start!C19</f>
        <v>5</v>
      </c>
      <c r="C15" s="240" t="str">
        <f>+☆start!D19</f>
        <v>火</v>
      </c>
      <c r="D15" s="182">
        <f>+時給社員A!$D$16</f>
        <v>0</v>
      </c>
      <c r="E15" s="495"/>
      <c r="F15" s="495"/>
      <c r="G15" s="502"/>
      <c r="H15" s="496">
        <f t="shared" si="9"/>
        <v>0</v>
      </c>
      <c r="I15" s="496">
        <f t="shared" si="10"/>
        <v>0</v>
      </c>
      <c r="J15" s="500">
        <f t="shared" si="11"/>
        <v>0</v>
      </c>
      <c r="K15" s="501">
        <f t="shared" si="14"/>
        <v>0</v>
      </c>
      <c r="L15" s="91">
        <f t="shared" si="15"/>
        <v>0</v>
      </c>
      <c r="M15" s="87">
        <f t="shared" si="16"/>
        <v>0</v>
      </c>
      <c r="N15" s="649">
        <f t="shared" si="17"/>
        <v>0</v>
      </c>
      <c r="O15" s="176">
        <f t="shared" si="18"/>
        <v>0</v>
      </c>
      <c r="P15" s="641">
        <f t="shared" si="19"/>
        <v>0</v>
      </c>
      <c r="Q15" s="305">
        <f t="shared" si="20"/>
        <v>0</v>
      </c>
      <c r="R15" s="642">
        <f t="shared" si="21"/>
        <v>0</v>
      </c>
      <c r="S15" s="176">
        <f t="shared" si="22"/>
        <v>0</v>
      </c>
      <c r="T15" s="650">
        <f t="shared" si="12"/>
        <v>0</v>
      </c>
      <c r="U15" s="177">
        <f t="shared" si="13"/>
        <v>0</v>
      </c>
      <c r="V15" s="83"/>
    </row>
    <row r="16" spans="1:22">
      <c r="A16" s="77">
        <f>+☆start!B20</f>
        <v>4</v>
      </c>
      <c r="B16" s="77">
        <f>+☆start!C20</f>
        <v>6</v>
      </c>
      <c r="C16" s="240" t="str">
        <f>+☆start!D20</f>
        <v>水</v>
      </c>
      <c r="D16" s="182">
        <f>+時給社員A!$D$17</f>
        <v>0</v>
      </c>
      <c r="E16" s="495"/>
      <c r="F16" s="495"/>
      <c r="G16" s="502"/>
      <c r="H16" s="496">
        <f t="shared" si="9"/>
        <v>0</v>
      </c>
      <c r="I16" s="496">
        <f t="shared" si="10"/>
        <v>0</v>
      </c>
      <c r="J16" s="500">
        <f t="shared" si="11"/>
        <v>0</v>
      </c>
      <c r="K16" s="501">
        <f t="shared" si="14"/>
        <v>0</v>
      </c>
      <c r="L16" s="91">
        <f t="shared" si="15"/>
        <v>0</v>
      </c>
      <c r="M16" s="87">
        <f t="shared" si="16"/>
        <v>0</v>
      </c>
      <c r="N16" s="649">
        <f t="shared" si="17"/>
        <v>0</v>
      </c>
      <c r="O16" s="176">
        <f t="shared" si="18"/>
        <v>0</v>
      </c>
      <c r="P16" s="641">
        <f t="shared" si="19"/>
        <v>0</v>
      </c>
      <c r="Q16" s="305">
        <f t="shared" si="20"/>
        <v>0</v>
      </c>
      <c r="R16" s="642">
        <f t="shared" si="21"/>
        <v>0</v>
      </c>
      <c r="S16" s="176">
        <f t="shared" si="22"/>
        <v>0</v>
      </c>
      <c r="T16" s="650">
        <f t="shared" si="12"/>
        <v>0</v>
      </c>
      <c r="U16" s="177">
        <f t="shared" si="13"/>
        <v>0</v>
      </c>
      <c r="V16" s="83"/>
    </row>
    <row r="17" spans="1:22">
      <c r="A17" s="77">
        <f>+☆start!B21</f>
        <v>4</v>
      </c>
      <c r="B17" s="77">
        <f>+☆start!C21</f>
        <v>7</v>
      </c>
      <c r="C17" s="240" t="str">
        <f>+☆start!D21</f>
        <v>木</v>
      </c>
      <c r="D17" s="182">
        <f>+時給社員A!$D$18</f>
        <v>0</v>
      </c>
      <c r="E17" s="495"/>
      <c r="F17" s="495"/>
      <c r="G17" s="502"/>
      <c r="H17" s="496">
        <f t="shared" si="9"/>
        <v>0</v>
      </c>
      <c r="I17" s="496">
        <f t="shared" si="10"/>
        <v>0</v>
      </c>
      <c r="J17" s="500">
        <f t="shared" si="11"/>
        <v>0</v>
      </c>
      <c r="K17" s="501">
        <f t="shared" si="14"/>
        <v>0</v>
      </c>
      <c r="L17" s="91">
        <f t="shared" si="15"/>
        <v>0</v>
      </c>
      <c r="M17" s="87">
        <f t="shared" si="16"/>
        <v>0</v>
      </c>
      <c r="N17" s="649">
        <f t="shared" si="17"/>
        <v>0</v>
      </c>
      <c r="O17" s="176">
        <f t="shared" si="18"/>
        <v>0</v>
      </c>
      <c r="P17" s="641">
        <f t="shared" si="19"/>
        <v>0</v>
      </c>
      <c r="Q17" s="305">
        <f t="shared" si="20"/>
        <v>0</v>
      </c>
      <c r="R17" s="642">
        <f t="shared" si="21"/>
        <v>0</v>
      </c>
      <c r="S17" s="176">
        <f t="shared" si="22"/>
        <v>0</v>
      </c>
      <c r="T17" s="650">
        <f t="shared" si="12"/>
        <v>0</v>
      </c>
      <c r="U17" s="177">
        <f t="shared" si="13"/>
        <v>0</v>
      </c>
      <c r="V17" s="83"/>
    </row>
    <row r="18" spans="1:22">
      <c r="A18" s="77">
        <f>+☆start!B22</f>
        <v>4</v>
      </c>
      <c r="B18" s="77">
        <f>+☆start!C22</f>
        <v>8</v>
      </c>
      <c r="C18" s="240" t="str">
        <f>+☆start!D22</f>
        <v>金</v>
      </c>
      <c r="D18" s="182">
        <f>+時給社員A!$D$19</f>
        <v>0</v>
      </c>
      <c r="E18" s="495"/>
      <c r="F18" s="495"/>
      <c r="G18" s="502"/>
      <c r="H18" s="496">
        <f t="shared" si="9"/>
        <v>0</v>
      </c>
      <c r="I18" s="496">
        <f t="shared" si="10"/>
        <v>0</v>
      </c>
      <c r="J18" s="500">
        <f t="shared" si="11"/>
        <v>0</v>
      </c>
      <c r="K18" s="501">
        <f t="shared" si="14"/>
        <v>0</v>
      </c>
      <c r="L18" s="91">
        <f t="shared" si="15"/>
        <v>0</v>
      </c>
      <c r="M18" s="87">
        <f t="shared" si="16"/>
        <v>0</v>
      </c>
      <c r="N18" s="649">
        <f t="shared" si="17"/>
        <v>0</v>
      </c>
      <c r="O18" s="176">
        <f t="shared" si="18"/>
        <v>0</v>
      </c>
      <c r="P18" s="641">
        <f t="shared" si="19"/>
        <v>0</v>
      </c>
      <c r="Q18" s="305">
        <f t="shared" si="20"/>
        <v>0</v>
      </c>
      <c r="R18" s="642">
        <f t="shared" si="21"/>
        <v>0</v>
      </c>
      <c r="S18" s="176">
        <f t="shared" si="22"/>
        <v>0</v>
      </c>
      <c r="T18" s="650">
        <f t="shared" si="12"/>
        <v>0</v>
      </c>
      <c r="U18" s="177">
        <f t="shared" si="13"/>
        <v>0</v>
      </c>
      <c r="V18" s="83"/>
    </row>
    <row r="19" spans="1:22">
      <c r="A19" s="77">
        <f>+☆start!B23</f>
        <v>4</v>
      </c>
      <c r="B19" s="77">
        <f>+☆start!C23</f>
        <v>9</v>
      </c>
      <c r="C19" s="240" t="str">
        <f>+☆start!D23</f>
        <v>土</v>
      </c>
      <c r="D19" s="182" t="str">
        <f>+時給社員A!$D$20</f>
        <v>Q</v>
      </c>
      <c r="E19" s="495"/>
      <c r="F19" s="495"/>
      <c r="G19" s="502"/>
      <c r="H19" s="496">
        <f t="shared" si="9"/>
        <v>0</v>
      </c>
      <c r="I19" s="496">
        <f t="shared" si="10"/>
        <v>0</v>
      </c>
      <c r="J19" s="500">
        <f t="shared" si="11"/>
        <v>0</v>
      </c>
      <c r="K19" s="501">
        <f t="shared" si="14"/>
        <v>0</v>
      </c>
      <c r="L19" s="91">
        <f t="shared" si="15"/>
        <v>0</v>
      </c>
      <c r="M19" s="87">
        <f t="shared" si="16"/>
        <v>0</v>
      </c>
      <c r="N19" s="649">
        <f t="shared" si="17"/>
        <v>0</v>
      </c>
      <c r="O19" s="176">
        <f t="shared" si="18"/>
        <v>0</v>
      </c>
      <c r="P19" s="641">
        <f t="shared" si="19"/>
        <v>0</v>
      </c>
      <c r="Q19" s="305">
        <f t="shared" si="20"/>
        <v>0</v>
      </c>
      <c r="R19" s="642">
        <f t="shared" si="21"/>
        <v>0</v>
      </c>
      <c r="S19" s="176">
        <f t="shared" si="22"/>
        <v>0</v>
      </c>
      <c r="T19" s="650">
        <f t="shared" si="12"/>
        <v>0</v>
      </c>
      <c r="U19" s="177">
        <f t="shared" si="13"/>
        <v>0</v>
      </c>
      <c r="V19" s="83"/>
    </row>
    <row r="20" spans="1:22">
      <c r="A20" s="77">
        <f>+☆start!B24</f>
        <v>4</v>
      </c>
      <c r="B20" s="77">
        <f>+☆start!C24</f>
        <v>10</v>
      </c>
      <c r="C20" s="240" t="str">
        <f>+☆start!D24</f>
        <v>日</v>
      </c>
      <c r="D20" s="182" t="str">
        <f>+時給社員A!$D$21</f>
        <v>Q</v>
      </c>
      <c r="E20" s="495"/>
      <c r="F20" s="495"/>
      <c r="G20" s="502"/>
      <c r="H20" s="496">
        <f t="shared" si="9"/>
        <v>0</v>
      </c>
      <c r="I20" s="496">
        <f t="shared" si="10"/>
        <v>0</v>
      </c>
      <c r="J20" s="500">
        <f t="shared" si="11"/>
        <v>0</v>
      </c>
      <c r="K20" s="501">
        <f t="shared" si="14"/>
        <v>0</v>
      </c>
      <c r="L20" s="91">
        <f t="shared" si="15"/>
        <v>0</v>
      </c>
      <c r="M20" s="87">
        <f t="shared" si="16"/>
        <v>0</v>
      </c>
      <c r="N20" s="649">
        <f t="shared" si="17"/>
        <v>0</v>
      </c>
      <c r="O20" s="176">
        <f t="shared" si="18"/>
        <v>0</v>
      </c>
      <c r="P20" s="641">
        <f t="shared" si="19"/>
        <v>0</v>
      </c>
      <c r="Q20" s="305">
        <f t="shared" si="20"/>
        <v>0</v>
      </c>
      <c r="R20" s="642">
        <f t="shared" si="21"/>
        <v>0</v>
      </c>
      <c r="S20" s="176">
        <f t="shared" si="22"/>
        <v>0</v>
      </c>
      <c r="T20" s="650">
        <f t="shared" si="12"/>
        <v>0</v>
      </c>
      <c r="U20" s="177">
        <f t="shared" si="13"/>
        <v>0</v>
      </c>
      <c r="V20" s="83"/>
    </row>
    <row r="21" spans="1:22">
      <c r="A21" s="77">
        <f>+☆start!B25</f>
        <v>4</v>
      </c>
      <c r="B21" s="77">
        <f>+☆start!C25</f>
        <v>11</v>
      </c>
      <c r="C21" s="240" t="str">
        <f>+☆start!D25</f>
        <v>月</v>
      </c>
      <c r="D21" s="182">
        <f>+時給社員A!$D$22</f>
        <v>0</v>
      </c>
      <c r="E21" s="495"/>
      <c r="F21" s="495"/>
      <c r="G21" s="502"/>
      <c r="H21" s="496">
        <f t="shared" si="9"/>
        <v>0</v>
      </c>
      <c r="I21" s="496">
        <f t="shared" si="10"/>
        <v>0</v>
      </c>
      <c r="J21" s="500">
        <f t="shared" si="11"/>
        <v>0</v>
      </c>
      <c r="K21" s="501">
        <f t="shared" si="14"/>
        <v>0</v>
      </c>
      <c r="L21" s="91">
        <f t="shared" si="15"/>
        <v>0</v>
      </c>
      <c r="M21" s="87">
        <f t="shared" si="16"/>
        <v>0</v>
      </c>
      <c r="N21" s="649">
        <f t="shared" si="17"/>
        <v>0</v>
      </c>
      <c r="O21" s="176">
        <f t="shared" si="18"/>
        <v>0</v>
      </c>
      <c r="P21" s="641">
        <f t="shared" si="19"/>
        <v>0</v>
      </c>
      <c r="Q21" s="305">
        <f t="shared" si="20"/>
        <v>0</v>
      </c>
      <c r="R21" s="642">
        <f t="shared" si="21"/>
        <v>0</v>
      </c>
      <c r="S21" s="176">
        <f t="shared" si="22"/>
        <v>0</v>
      </c>
      <c r="T21" s="650">
        <f t="shared" si="12"/>
        <v>0</v>
      </c>
      <c r="U21" s="177">
        <f t="shared" si="13"/>
        <v>0</v>
      </c>
      <c r="V21" s="83"/>
    </row>
    <row r="22" spans="1:22">
      <c r="A22" s="77">
        <f>+☆start!B26</f>
        <v>4</v>
      </c>
      <c r="B22" s="77">
        <f>+☆start!C26</f>
        <v>12</v>
      </c>
      <c r="C22" s="240" t="str">
        <f>+☆start!D26</f>
        <v>火</v>
      </c>
      <c r="D22" s="182">
        <f>+時給社員A!$D$23</f>
        <v>0</v>
      </c>
      <c r="E22" s="495"/>
      <c r="F22" s="495"/>
      <c r="G22" s="502"/>
      <c r="H22" s="496">
        <f t="shared" si="9"/>
        <v>0</v>
      </c>
      <c r="I22" s="496">
        <f t="shared" si="10"/>
        <v>0</v>
      </c>
      <c r="J22" s="500">
        <f t="shared" si="11"/>
        <v>0</v>
      </c>
      <c r="K22" s="501">
        <f t="shared" si="14"/>
        <v>0</v>
      </c>
      <c r="L22" s="91">
        <f t="shared" si="15"/>
        <v>0</v>
      </c>
      <c r="M22" s="87">
        <f t="shared" si="16"/>
        <v>0</v>
      </c>
      <c r="N22" s="649">
        <f t="shared" si="17"/>
        <v>0</v>
      </c>
      <c r="O22" s="176">
        <f t="shared" si="18"/>
        <v>0</v>
      </c>
      <c r="P22" s="641">
        <f t="shared" si="19"/>
        <v>0</v>
      </c>
      <c r="Q22" s="305">
        <f t="shared" si="20"/>
        <v>0</v>
      </c>
      <c r="R22" s="642">
        <f t="shared" si="21"/>
        <v>0</v>
      </c>
      <c r="S22" s="176">
        <f t="shared" si="22"/>
        <v>0</v>
      </c>
      <c r="T22" s="650">
        <f t="shared" si="12"/>
        <v>0</v>
      </c>
      <c r="U22" s="177">
        <f t="shared" si="13"/>
        <v>0</v>
      </c>
      <c r="V22" s="83"/>
    </row>
    <row r="23" spans="1:22">
      <c r="A23" s="77">
        <f>+☆start!B27</f>
        <v>4</v>
      </c>
      <c r="B23" s="77">
        <f>+☆start!C27</f>
        <v>13</v>
      </c>
      <c r="C23" s="240" t="str">
        <f>+☆start!D27</f>
        <v>水</v>
      </c>
      <c r="D23" s="182">
        <f>+時給社員A!$D$24</f>
        <v>0</v>
      </c>
      <c r="E23" s="495"/>
      <c r="F23" s="495"/>
      <c r="G23" s="502"/>
      <c r="H23" s="496">
        <f t="shared" si="9"/>
        <v>0</v>
      </c>
      <c r="I23" s="496">
        <f t="shared" si="10"/>
        <v>0</v>
      </c>
      <c r="J23" s="500">
        <f t="shared" si="11"/>
        <v>0</v>
      </c>
      <c r="K23" s="501">
        <f t="shared" si="14"/>
        <v>0</v>
      </c>
      <c r="L23" s="91">
        <f t="shared" si="15"/>
        <v>0</v>
      </c>
      <c r="M23" s="87">
        <f t="shared" si="16"/>
        <v>0</v>
      </c>
      <c r="N23" s="649">
        <f t="shared" si="17"/>
        <v>0</v>
      </c>
      <c r="O23" s="176">
        <f t="shared" si="18"/>
        <v>0</v>
      </c>
      <c r="P23" s="641">
        <f t="shared" si="19"/>
        <v>0</v>
      </c>
      <c r="Q23" s="305">
        <f t="shared" si="20"/>
        <v>0</v>
      </c>
      <c r="R23" s="642">
        <f t="shared" si="21"/>
        <v>0</v>
      </c>
      <c r="S23" s="176">
        <f t="shared" si="22"/>
        <v>0</v>
      </c>
      <c r="T23" s="650">
        <f t="shared" si="12"/>
        <v>0</v>
      </c>
      <c r="U23" s="177">
        <f t="shared" si="13"/>
        <v>0</v>
      </c>
      <c r="V23" s="83"/>
    </row>
    <row r="24" spans="1:22">
      <c r="A24" s="77">
        <f>+☆start!B28</f>
        <v>4</v>
      </c>
      <c r="B24" s="77">
        <f>+☆start!C28</f>
        <v>14</v>
      </c>
      <c r="C24" s="240" t="str">
        <f>+☆start!D28</f>
        <v>木</v>
      </c>
      <c r="D24" s="182">
        <f>+時給社員A!$D$25</f>
        <v>0</v>
      </c>
      <c r="E24" s="495"/>
      <c r="F24" s="495"/>
      <c r="G24" s="502"/>
      <c r="H24" s="496">
        <f t="shared" si="9"/>
        <v>0</v>
      </c>
      <c r="I24" s="496">
        <f t="shared" si="10"/>
        <v>0</v>
      </c>
      <c r="J24" s="500">
        <f t="shared" si="11"/>
        <v>0</v>
      </c>
      <c r="K24" s="501">
        <f t="shared" si="14"/>
        <v>0</v>
      </c>
      <c r="L24" s="91">
        <f t="shared" si="15"/>
        <v>0</v>
      </c>
      <c r="M24" s="87">
        <f t="shared" si="16"/>
        <v>0</v>
      </c>
      <c r="N24" s="649">
        <f t="shared" si="17"/>
        <v>0</v>
      </c>
      <c r="O24" s="176">
        <f t="shared" si="18"/>
        <v>0</v>
      </c>
      <c r="P24" s="641">
        <f t="shared" si="19"/>
        <v>0</v>
      </c>
      <c r="Q24" s="305">
        <f t="shared" si="20"/>
        <v>0</v>
      </c>
      <c r="R24" s="642">
        <f t="shared" si="21"/>
        <v>0</v>
      </c>
      <c r="S24" s="176">
        <f t="shared" si="22"/>
        <v>0</v>
      </c>
      <c r="T24" s="650">
        <f t="shared" si="12"/>
        <v>0</v>
      </c>
      <c r="U24" s="177">
        <f t="shared" si="13"/>
        <v>0</v>
      </c>
      <c r="V24" s="83"/>
    </row>
    <row r="25" spans="1:22">
      <c r="A25" s="77">
        <f>+☆start!B29</f>
        <v>4</v>
      </c>
      <c r="B25" s="77">
        <f>+☆start!C29</f>
        <v>15</v>
      </c>
      <c r="C25" s="240" t="str">
        <f>+☆start!D29</f>
        <v>金</v>
      </c>
      <c r="D25" s="182">
        <f>+時給社員A!$D$26</f>
        <v>0</v>
      </c>
      <c r="E25" s="495"/>
      <c r="F25" s="495"/>
      <c r="G25" s="502"/>
      <c r="H25" s="496">
        <f t="shared" si="9"/>
        <v>0</v>
      </c>
      <c r="I25" s="496">
        <f t="shared" si="10"/>
        <v>0</v>
      </c>
      <c r="J25" s="500">
        <f t="shared" si="11"/>
        <v>0</v>
      </c>
      <c r="K25" s="501">
        <f t="shared" si="14"/>
        <v>0</v>
      </c>
      <c r="L25" s="91">
        <f t="shared" si="15"/>
        <v>0</v>
      </c>
      <c r="M25" s="87">
        <f t="shared" si="16"/>
        <v>0</v>
      </c>
      <c r="N25" s="649">
        <f t="shared" si="17"/>
        <v>0</v>
      </c>
      <c r="O25" s="176">
        <f t="shared" si="18"/>
        <v>0</v>
      </c>
      <c r="P25" s="641">
        <f t="shared" si="19"/>
        <v>0</v>
      </c>
      <c r="Q25" s="305">
        <f t="shared" si="20"/>
        <v>0</v>
      </c>
      <c r="R25" s="642">
        <f t="shared" si="21"/>
        <v>0</v>
      </c>
      <c r="S25" s="176">
        <f t="shared" si="22"/>
        <v>0</v>
      </c>
      <c r="T25" s="650">
        <f t="shared" si="12"/>
        <v>0</v>
      </c>
      <c r="U25" s="177">
        <f t="shared" si="13"/>
        <v>0</v>
      </c>
      <c r="V25" s="83"/>
    </row>
    <row r="26" spans="1:22">
      <c r="A26" s="77">
        <f>+☆start!B30</f>
        <v>4</v>
      </c>
      <c r="B26" s="77">
        <f>+☆start!C30</f>
        <v>16</v>
      </c>
      <c r="C26" s="240" t="str">
        <f>+☆start!D30</f>
        <v>土</v>
      </c>
      <c r="D26" s="182" t="str">
        <f>+時給社員A!$D$27</f>
        <v>Q</v>
      </c>
      <c r="E26" s="495"/>
      <c r="F26" s="495"/>
      <c r="G26" s="502"/>
      <c r="H26" s="496">
        <f t="shared" si="9"/>
        <v>0</v>
      </c>
      <c r="I26" s="496">
        <f t="shared" si="10"/>
        <v>0</v>
      </c>
      <c r="J26" s="500">
        <f t="shared" si="11"/>
        <v>0</v>
      </c>
      <c r="K26" s="501">
        <f t="shared" si="14"/>
        <v>0</v>
      </c>
      <c r="L26" s="91">
        <f t="shared" si="15"/>
        <v>0</v>
      </c>
      <c r="M26" s="87">
        <f t="shared" si="16"/>
        <v>0</v>
      </c>
      <c r="N26" s="649">
        <f t="shared" si="17"/>
        <v>0</v>
      </c>
      <c r="O26" s="176">
        <f t="shared" si="18"/>
        <v>0</v>
      </c>
      <c r="P26" s="641">
        <f t="shared" si="19"/>
        <v>0</v>
      </c>
      <c r="Q26" s="305">
        <f t="shared" si="20"/>
        <v>0</v>
      </c>
      <c r="R26" s="642">
        <f t="shared" si="21"/>
        <v>0</v>
      </c>
      <c r="S26" s="176">
        <f t="shared" si="22"/>
        <v>0</v>
      </c>
      <c r="T26" s="650">
        <f t="shared" si="12"/>
        <v>0</v>
      </c>
      <c r="U26" s="177">
        <f t="shared" si="13"/>
        <v>0</v>
      </c>
      <c r="V26" s="83"/>
    </row>
    <row r="27" spans="1:22">
      <c r="A27" s="77">
        <f>+☆start!B31</f>
        <v>4</v>
      </c>
      <c r="B27" s="77">
        <f>+☆start!C31</f>
        <v>17</v>
      </c>
      <c r="C27" s="240" t="str">
        <f>+☆start!D31</f>
        <v>日</v>
      </c>
      <c r="D27" s="182" t="str">
        <f>+時給社員A!$D$28</f>
        <v>Q</v>
      </c>
      <c r="E27" s="495"/>
      <c r="F27" s="495"/>
      <c r="G27" s="502"/>
      <c r="H27" s="496">
        <f t="shared" si="9"/>
        <v>0</v>
      </c>
      <c r="I27" s="496">
        <f t="shared" si="10"/>
        <v>0</v>
      </c>
      <c r="J27" s="500">
        <f t="shared" si="11"/>
        <v>0</v>
      </c>
      <c r="K27" s="501">
        <f t="shared" si="14"/>
        <v>0</v>
      </c>
      <c r="L27" s="91">
        <f t="shared" si="15"/>
        <v>0</v>
      </c>
      <c r="M27" s="87">
        <f t="shared" si="16"/>
        <v>0</v>
      </c>
      <c r="N27" s="649">
        <f t="shared" si="17"/>
        <v>0</v>
      </c>
      <c r="O27" s="176">
        <f t="shared" si="18"/>
        <v>0</v>
      </c>
      <c r="P27" s="641">
        <f t="shared" si="19"/>
        <v>0</v>
      </c>
      <c r="Q27" s="305">
        <f t="shared" si="20"/>
        <v>0</v>
      </c>
      <c r="R27" s="642">
        <f t="shared" si="21"/>
        <v>0</v>
      </c>
      <c r="S27" s="176">
        <f t="shared" si="22"/>
        <v>0</v>
      </c>
      <c r="T27" s="650">
        <f t="shared" si="12"/>
        <v>0</v>
      </c>
      <c r="U27" s="177">
        <f t="shared" si="13"/>
        <v>0</v>
      </c>
      <c r="V27" s="83"/>
    </row>
    <row r="28" spans="1:22">
      <c r="A28" s="77">
        <f>+☆start!B32</f>
        <v>4</v>
      </c>
      <c r="B28" s="77">
        <f>+☆start!C32</f>
        <v>18</v>
      </c>
      <c r="C28" s="240" t="str">
        <f>+☆start!D32</f>
        <v>月</v>
      </c>
      <c r="D28" s="182">
        <f>+時給社員A!$D$29</f>
        <v>0</v>
      </c>
      <c r="E28" s="495"/>
      <c r="F28" s="495"/>
      <c r="G28" s="502"/>
      <c r="H28" s="496">
        <f t="shared" si="9"/>
        <v>0</v>
      </c>
      <c r="I28" s="496">
        <f t="shared" si="10"/>
        <v>0</v>
      </c>
      <c r="J28" s="500">
        <f t="shared" si="11"/>
        <v>0</v>
      </c>
      <c r="K28" s="501">
        <f t="shared" si="14"/>
        <v>0</v>
      </c>
      <c r="L28" s="91">
        <f t="shared" si="15"/>
        <v>0</v>
      </c>
      <c r="M28" s="87">
        <f t="shared" si="16"/>
        <v>0</v>
      </c>
      <c r="N28" s="649">
        <f t="shared" si="17"/>
        <v>0</v>
      </c>
      <c r="O28" s="176">
        <f t="shared" si="18"/>
        <v>0</v>
      </c>
      <c r="P28" s="641">
        <f t="shared" si="19"/>
        <v>0</v>
      </c>
      <c r="Q28" s="305">
        <f t="shared" si="20"/>
        <v>0</v>
      </c>
      <c r="R28" s="642">
        <f t="shared" si="21"/>
        <v>0</v>
      </c>
      <c r="S28" s="176">
        <f t="shared" si="22"/>
        <v>0</v>
      </c>
      <c r="T28" s="650">
        <f t="shared" si="12"/>
        <v>0</v>
      </c>
      <c r="U28" s="177">
        <f t="shared" si="13"/>
        <v>0</v>
      </c>
      <c r="V28" s="83"/>
    </row>
    <row r="29" spans="1:22">
      <c r="A29" s="77">
        <f>+☆start!B33</f>
        <v>4</v>
      </c>
      <c r="B29" s="77">
        <f>+☆start!C33</f>
        <v>19</v>
      </c>
      <c r="C29" s="240" t="str">
        <f>+☆start!D33</f>
        <v>火</v>
      </c>
      <c r="D29" s="182">
        <f>+時給社員A!$D$30</f>
        <v>0</v>
      </c>
      <c r="E29" s="495"/>
      <c r="F29" s="495"/>
      <c r="G29" s="502"/>
      <c r="H29" s="496">
        <f t="shared" si="9"/>
        <v>0</v>
      </c>
      <c r="I29" s="496">
        <f t="shared" si="10"/>
        <v>0</v>
      </c>
      <c r="J29" s="500">
        <f t="shared" si="11"/>
        <v>0</v>
      </c>
      <c r="K29" s="501">
        <f t="shared" si="14"/>
        <v>0</v>
      </c>
      <c r="L29" s="91">
        <f t="shared" si="15"/>
        <v>0</v>
      </c>
      <c r="M29" s="87">
        <f t="shared" si="16"/>
        <v>0</v>
      </c>
      <c r="N29" s="649">
        <f t="shared" si="17"/>
        <v>0</v>
      </c>
      <c r="O29" s="176">
        <f t="shared" si="18"/>
        <v>0</v>
      </c>
      <c r="P29" s="641">
        <f t="shared" si="19"/>
        <v>0</v>
      </c>
      <c r="Q29" s="305">
        <f t="shared" si="20"/>
        <v>0</v>
      </c>
      <c r="R29" s="642">
        <f t="shared" si="21"/>
        <v>0</v>
      </c>
      <c r="S29" s="176">
        <f t="shared" si="22"/>
        <v>0</v>
      </c>
      <c r="T29" s="650">
        <f t="shared" si="12"/>
        <v>0</v>
      </c>
      <c r="U29" s="177">
        <f t="shared" si="13"/>
        <v>0</v>
      </c>
      <c r="V29" s="83"/>
    </row>
    <row r="30" spans="1:22">
      <c r="A30" s="77">
        <f>+☆start!B34</f>
        <v>4</v>
      </c>
      <c r="B30" s="77">
        <f>+☆start!C34</f>
        <v>20</v>
      </c>
      <c r="C30" s="240" t="str">
        <f>+☆start!D34</f>
        <v>水</v>
      </c>
      <c r="D30" s="182">
        <f>+時給社員A!$D$31</f>
        <v>0</v>
      </c>
      <c r="E30" s="495"/>
      <c r="F30" s="495"/>
      <c r="G30" s="502"/>
      <c r="H30" s="496">
        <f t="shared" si="9"/>
        <v>0</v>
      </c>
      <c r="I30" s="496">
        <f t="shared" si="10"/>
        <v>0</v>
      </c>
      <c r="J30" s="500">
        <f t="shared" si="11"/>
        <v>0</v>
      </c>
      <c r="K30" s="501">
        <f t="shared" si="14"/>
        <v>0</v>
      </c>
      <c r="L30" s="91">
        <f t="shared" si="15"/>
        <v>0</v>
      </c>
      <c r="M30" s="87">
        <f t="shared" si="16"/>
        <v>0</v>
      </c>
      <c r="N30" s="649">
        <f t="shared" si="17"/>
        <v>0</v>
      </c>
      <c r="O30" s="176">
        <f t="shared" si="18"/>
        <v>0</v>
      </c>
      <c r="P30" s="641">
        <f t="shared" si="19"/>
        <v>0</v>
      </c>
      <c r="Q30" s="305">
        <f t="shared" si="20"/>
        <v>0</v>
      </c>
      <c r="R30" s="642">
        <f t="shared" si="21"/>
        <v>0</v>
      </c>
      <c r="S30" s="176">
        <f t="shared" si="22"/>
        <v>0</v>
      </c>
      <c r="T30" s="650">
        <f t="shared" si="12"/>
        <v>0</v>
      </c>
      <c r="U30" s="177">
        <f t="shared" si="13"/>
        <v>0</v>
      </c>
      <c r="V30" s="83"/>
    </row>
    <row r="31" spans="1:22">
      <c r="A31" s="77">
        <f>+☆start!B35</f>
        <v>4</v>
      </c>
      <c r="B31" s="77">
        <f>+☆start!C35</f>
        <v>21</v>
      </c>
      <c r="C31" s="240" t="str">
        <f>+☆start!D35</f>
        <v>木</v>
      </c>
      <c r="D31" s="182">
        <f>+時給社員A!$D$32</f>
        <v>0</v>
      </c>
      <c r="E31" s="495"/>
      <c r="F31" s="495"/>
      <c r="G31" s="502"/>
      <c r="H31" s="496">
        <f t="shared" si="9"/>
        <v>0</v>
      </c>
      <c r="I31" s="496">
        <f t="shared" si="10"/>
        <v>0</v>
      </c>
      <c r="J31" s="500">
        <f t="shared" si="11"/>
        <v>0</v>
      </c>
      <c r="K31" s="501">
        <f t="shared" si="14"/>
        <v>0</v>
      </c>
      <c r="L31" s="91">
        <f t="shared" si="15"/>
        <v>0</v>
      </c>
      <c r="M31" s="87">
        <f t="shared" si="16"/>
        <v>0</v>
      </c>
      <c r="N31" s="649">
        <f t="shared" si="17"/>
        <v>0</v>
      </c>
      <c r="O31" s="176">
        <f t="shared" si="18"/>
        <v>0</v>
      </c>
      <c r="P31" s="641">
        <f t="shared" si="19"/>
        <v>0</v>
      </c>
      <c r="Q31" s="305">
        <f t="shared" si="20"/>
        <v>0</v>
      </c>
      <c r="R31" s="642">
        <f t="shared" si="21"/>
        <v>0</v>
      </c>
      <c r="S31" s="176">
        <f t="shared" si="22"/>
        <v>0</v>
      </c>
      <c r="T31" s="650">
        <f t="shared" si="12"/>
        <v>0</v>
      </c>
      <c r="U31" s="177">
        <f t="shared" si="13"/>
        <v>0</v>
      </c>
      <c r="V31" s="83"/>
    </row>
    <row r="32" spans="1:22">
      <c r="A32" s="77">
        <f>+☆start!B36</f>
        <v>4</v>
      </c>
      <c r="B32" s="77">
        <f>+☆start!C36</f>
        <v>22</v>
      </c>
      <c r="C32" s="240" t="str">
        <f>+☆start!D36</f>
        <v>金</v>
      </c>
      <c r="D32" s="182">
        <f>+時給社員A!$D$33</f>
        <v>0</v>
      </c>
      <c r="E32" s="495"/>
      <c r="F32" s="495"/>
      <c r="G32" s="502"/>
      <c r="H32" s="496">
        <f t="shared" si="9"/>
        <v>0</v>
      </c>
      <c r="I32" s="496">
        <f t="shared" si="10"/>
        <v>0</v>
      </c>
      <c r="J32" s="500">
        <f t="shared" si="11"/>
        <v>0</v>
      </c>
      <c r="K32" s="501">
        <f>IF(ISBLANK(H32),0,J32-H32-I32)-L32</f>
        <v>0</v>
      </c>
      <c r="L32" s="91">
        <f>IF((J32-$S$2)&lt;0,0,J32-$S$2)</f>
        <v>0</v>
      </c>
      <c r="M32" s="87">
        <f>IF(D32=0,K32,0)*($G$2*24)</f>
        <v>0</v>
      </c>
      <c r="N32" s="649">
        <f>IF(M32&gt;0,K32,0)</f>
        <v>0</v>
      </c>
      <c r="O32" s="176">
        <f>IF(D32=0,L32,0)*($G$3*24)</f>
        <v>0</v>
      </c>
      <c r="P32" s="641">
        <f>IF(O32&gt;0,L32,0)</f>
        <v>0</v>
      </c>
      <c r="Q32" s="305">
        <f>IF(D32=0,0,K32)*($M$2*24)</f>
        <v>0</v>
      </c>
      <c r="R32" s="642">
        <f>IF(Q32&gt;0,K32,0)</f>
        <v>0</v>
      </c>
      <c r="S32" s="176">
        <f>IF(O32=0,L32,0)*($M$3*24)</f>
        <v>0</v>
      </c>
      <c r="T32" s="650">
        <f t="shared" si="12"/>
        <v>0</v>
      </c>
      <c r="U32" s="177">
        <f t="shared" si="13"/>
        <v>0</v>
      </c>
      <c r="V32" s="83"/>
    </row>
    <row r="33" spans="1:22">
      <c r="A33" s="77">
        <f>+☆start!B37</f>
        <v>4</v>
      </c>
      <c r="B33" s="77">
        <f>+☆start!C37</f>
        <v>23</v>
      </c>
      <c r="C33" s="240" t="str">
        <f>+☆start!D37</f>
        <v>土</v>
      </c>
      <c r="D33" s="182" t="str">
        <f>+時給社員A!$D$34</f>
        <v>Q</v>
      </c>
      <c r="E33" s="495"/>
      <c r="F33" s="495"/>
      <c r="G33" s="502"/>
      <c r="H33" s="496">
        <f t="shared" si="9"/>
        <v>0</v>
      </c>
      <c r="I33" s="496">
        <f t="shared" si="10"/>
        <v>0</v>
      </c>
      <c r="J33" s="500">
        <f t="shared" si="11"/>
        <v>0</v>
      </c>
      <c r="K33" s="501">
        <f>IF(ISBLANK(H33),0,J33-H33-I33)-L33</f>
        <v>0</v>
      </c>
      <c r="L33" s="91">
        <f>IF((J33-$S$2)&lt;0,0,J33-$S$2)</f>
        <v>0</v>
      </c>
      <c r="M33" s="87">
        <f>IF(D33=0,K33,0)*($G$2*24)</f>
        <v>0</v>
      </c>
      <c r="N33" s="649">
        <f>IF(M33&gt;0,K33,0)</f>
        <v>0</v>
      </c>
      <c r="O33" s="176">
        <f>IF(D33=0,L33,0)*($G$3*24)</f>
        <v>0</v>
      </c>
      <c r="P33" s="641">
        <f>IF(O33&gt;0,L33,0)</f>
        <v>0</v>
      </c>
      <c r="Q33" s="305">
        <f>IF(D33=0,0,K33)*($M$2*24)</f>
        <v>0</v>
      </c>
      <c r="R33" s="642">
        <f>IF(Q33&gt;0,K33,0)</f>
        <v>0</v>
      </c>
      <c r="S33" s="176">
        <f>IF(O33=0,L33,0)*($M$3*24)</f>
        <v>0</v>
      </c>
      <c r="T33" s="650">
        <f t="shared" si="12"/>
        <v>0</v>
      </c>
      <c r="U33" s="177">
        <f t="shared" si="13"/>
        <v>0</v>
      </c>
      <c r="V33" s="83"/>
    </row>
    <row r="34" spans="1:22">
      <c r="A34" s="77">
        <f>+☆start!B38</f>
        <v>4</v>
      </c>
      <c r="B34" s="77">
        <f>+☆start!C38</f>
        <v>24</v>
      </c>
      <c r="C34" s="240" t="str">
        <f>+☆start!D38</f>
        <v>日</v>
      </c>
      <c r="D34" s="182" t="str">
        <f>+時給社員A!$D$35</f>
        <v>Q</v>
      </c>
      <c r="E34" s="495"/>
      <c r="F34" s="495"/>
      <c r="G34" s="502"/>
      <c r="H34" s="496">
        <f t="shared" si="9"/>
        <v>0</v>
      </c>
      <c r="I34" s="496">
        <f t="shared" si="10"/>
        <v>0</v>
      </c>
      <c r="J34" s="500">
        <f t="shared" si="11"/>
        <v>0</v>
      </c>
      <c r="K34" s="501">
        <f>IF(ISBLANK(H34),0,J34-H34-I34)-L34</f>
        <v>0</v>
      </c>
      <c r="L34" s="91">
        <f>IF((J34-$S$2)&lt;0,0,J34-$S$2)</f>
        <v>0</v>
      </c>
      <c r="M34" s="87">
        <f>IF(D34=0,K34,0)*($G$2*24)</f>
        <v>0</v>
      </c>
      <c r="N34" s="649">
        <f>IF(M34&gt;0,K34,0)</f>
        <v>0</v>
      </c>
      <c r="O34" s="176">
        <f>IF(D34=0,L34,0)*($G$3*24)</f>
        <v>0</v>
      </c>
      <c r="P34" s="641">
        <f>IF(O34&gt;0,L34,0)</f>
        <v>0</v>
      </c>
      <c r="Q34" s="305">
        <f>IF(D34=0,0,K34)*($M$2*24)</f>
        <v>0</v>
      </c>
      <c r="R34" s="642">
        <f>IF(Q34&gt;0,K34,0)</f>
        <v>0</v>
      </c>
      <c r="S34" s="176">
        <f>IF(O34=0,L34,0)*($M$3*24)</f>
        <v>0</v>
      </c>
      <c r="T34" s="650">
        <f t="shared" si="12"/>
        <v>0</v>
      </c>
      <c r="U34" s="177">
        <f t="shared" si="13"/>
        <v>0</v>
      </c>
      <c r="V34" s="83"/>
    </row>
    <row r="35" spans="1:22">
      <c r="A35" s="77">
        <f>+☆start!B39</f>
        <v>4</v>
      </c>
      <c r="B35" s="77">
        <f>+☆start!C39</f>
        <v>25</v>
      </c>
      <c r="C35" s="240" t="str">
        <f>+☆start!D39</f>
        <v>月</v>
      </c>
      <c r="D35" s="112">
        <f>+時給社員A!$D$36</f>
        <v>0</v>
      </c>
      <c r="E35" s="495"/>
      <c r="F35" s="495"/>
      <c r="G35" s="502"/>
      <c r="H35" s="496">
        <f t="shared" si="9"/>
        <v>0</v>
      </c>
      <c r="I35" s="496">
        <f t="shared" si="10"/>
        <v>0</v>
      </c>
      <c r="J35" s="500">
        <f t="shared" si="11"/>
        <v>0</v>
      </c>
      <c r="K35" s="501">
        <f>IF(ISBLANK(H35),0,J35-H35-I35)-L35</f>
        <v>0</v>
      </c>
      <c r="L35" s="91">
        <f>IF((J35-$S$2)&lt;0,0,J35-$S$2)</f>
        <v>0</v>
      </c>
      <c r="M35" s="87">
        <f>IF(D35=0,K35,0)*($G$2*24)</f>
        <v>0</v>
      </c>
      <c r="N35" s="649">
        <f>IF(M35&gt;0,K35,0)</f>
        <v>0</v>
      </c>
      <c r="O35" s="176">
        <f>IF(D35=0,L35,0)*($G$3*24)</f>
        <v>0</v>
      </c>
      <c r="P35" s="641">
        <f>IF(O35&gt;0,L35,0)</f>
        <v>0</v>
      </c>
      <c r="Q35" s="305">
        <f>IF(D35=0,0,K35)*($M$2*24)</f>
        <v>0</v>
      </c>
      <c r="R35" s="642">
        <f>IF(Q35&gt;0,K35,0)</f>
        <v>0</v>
      </c>
      <c r="S35" s="176">
        <f>IF(O35=0,L35,0)*($M$3*24)</f>
        <v>0</v>
      </c>
      <c r="T35" s="650">
        <f t="shared" si="12"/>
        <v>0</v>
      </c>
      <c r="U35" s="177">
        <f t="shared" si="13"/>
        <v>0</v>
      </c>
      <c r="V35" s="83"/>
    </row>
    <row r="36" spans="1:22" ht="13.5" customHeight="1" thickBot="1">
      <c r="A36" s="13"/>
      <c r="B36" s="12"/>
      <c r="C36" s="241"/>
      <c r="D36" s="81" t="s">
        <v>23</v>
      </c>
      <c r="E36" s="89">
        <f>COUNTIF(E5:E35,"&gt;=0:00")</f>
        <v>0</v>
      </c>
      <c r="F36" s="183"/>
      <c r="G36" s="503"/>
      <c r="H36" s="494"/>
      <c r="I36" s="494"/>
      <c r="J36" s="494"/>
      <c r="K36" s="274">
        <f t="shared" ref="K36:U36" si="23">SUM(K5:K35)</f>
        <v>0</v>
      </c>
      <c r="L36" s="275">
        <f t="shared" si="23"/>
        <v>0</v>
      </c>
      <c r="M36" s="89">
        <f t="shared" si="23"/>
        <v>0</v>
      </c>
      <c r="N36" s="645">
        <f>SUM(N5:N35)</f>
        <v>0</v>
      </c>
      <c r="O36" s="89">
        <f t="shared" si="23"/>
        <v>0</v>
      </c>
      <c r="P36" s="645">
        <f>SUM(P5:P35)</f>
        <v>0</v>
      </c>
      <c r="Q36" s="103">
        <f t="shared" si="23"/>
        <v>0</v>
      </c>
      <c r="R36" s="645">
        <f>SUM(R5:R35)</f>
        <v>0</v>
      </c>
      <c r="S36" s="194">
        <f t="shared" si="23"/>
        <v>0</v>
      </c>
      <c r="T36" s="645">
        <f>SUM(T5:T35)</f>
        <v>0</v>
      </c>
      <c r="U36" s="88">
        <f t="shared" si="23"/>
        <v>0</v>
      </c>
      <c r="V36" s="83"/>
    </row>
    <row r="37" spans="1:22" hidden="1">
      <c r="M37" s="631">
        <f>IF(M36=0,0,+M36/G2)</f>
        <v>0</v>
      </c>
      <c r="N37" s="631"/>
      <c r="U37" s="79"/>
    </row>
    <row r="38" spans="1:22" hidden="1">
      <c r="M38" s="631">
        <f>IF(O36=0,0,+O36/G3)</f>
        <v>0</v>
      </c>
      <c r="N38" s="631"/>
    </row>
    <row r="39" spans="1:22" hidden="1">
      <c r="M39" s="631">
        <f>IF(Q36=0,0,+Q36/M2)</f>
        <v>0</v>
      </c>
      <c r="N39" s="631"/>
    </row>
    <row r="40" spans="1:22" hidden="1">
      <c r="M40" s="631">
        <f>IF(S36=0,0,+S36/M3)</f>
        <v>0</v>
      </c>
      <c r="N40" s="631"/>
    </row>
  </sheetData>
  <sheetProtection password="C7DC" sheet="1" objects="1" scenarios="1" formatCells="0"/>
  <mergeCells count="2">
    <mergeCell ref="A3:B3"/>
    <mergeCell ref="B1:E2"/>
  </mergeCells>
  <phoneticPr fontId="3"/>
  <conditionalFormatting sqref="D5:D35">
    <cfRule type="cellIs" dxfId="2" priority="1" stopIfTrue="1" operator="equal">
      <formula>"日"</formula>
    </cfRule>
  </conditionalFormatting>
  <conditionalFormatting sqref="C5:C35">
    <cfRule type="cellIs" dxfId="1" priority="2" stopIfTrue="1" operator="equal">
      <formula>"土"</formula>
    </cfRule>
    <cfRule type="cellIs" dxfId="0" priority="3" stopIfTrue="1" operator="equal">
      <formula>"日"</formula>
    </cfRule>
  </conditionalFormatting>
  <hyperlinks>
    <hyperlink ref="U1" location="説明書!A1" display="     説明ほか"/>
    <hyperlink ref="U2" location="☆start!A1" display="  Start"/>
    <hyperlink ref="U3" location="集計表!A1" display="    集計元帳"/>
  </hyperlinks>
  <pageMargins left="0.78700000000000003" right="0.78700000000000003" top="0.98399999999999999" bottom="0.98399999999999999" header="0.51200000000000001" footer="0.51200000000000001"/>
  <pageSetup paperSize="9" orientation="landscape" horizontalDpi="360" verticalDpi="36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8</vt:i4>
      </vt:variant>
    </vt:vector>
  </HeadingPairs>
  <TitlesOfParts>
    <vt:vector size="8" baseType="lpstr">
      <vt:lpstr>説明書</vt:lpstr>
      <vt:lpstr>賞与</vt:lpstr>
      <vt:lpstr>社員明細書</vt:lpstr>
      <vt:lpstr>時給支払明細書</vt:lpstr>
      <vt:lpstr>☆start</vt:lpstr>
      <vt:lpstr>集計表</vt:lpstr>
      <vt:lpstr>時給社員A</vt:lpstr>
      <vt:lpstr>時給社員B</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Hirano Kouji</dc:creator>
  <cp:lastModifiedBy>hirano kooji</cp:lastModifiedBy>
  <cp:lastPrinted>2007-01-27T05:56:12Z</cp:lastPrinted>
  <dcterms:created xsi:type="dcterms:W3CDTF">2003-02-21T06:53:29Z</dcterms:created>
  <dcterms:modified xsi:type="dcterms:W3CDTF">2013-01-13T09:09:20Z</dcterms:modified>
</cp:coreProperties>
</file>