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0" yWindow="-15" windowWidth="15120" windowHeight="8595" tabRatio="873" activeTab="4"/>
  </bookViews>
  <sheets>
    <sheet name="説明ほか" sheetId="57" r:id="rId1"/>
    <sheet name="賞与" sheetId="63" r:id="rId2"/>
    <sheet name="社員支払明細書" sheetId="58" r:id="rId3"/>
    <sheet name="時給社員支払明細書" sheetId="59" r:id="rId4"/>
    <sheet name="★Start初期設定" sheetId="61" r:id="rId5"/>
    <sheet name="集計元帳" sheetId="62" r:id="rId6"/>
    <sheet name="時給社員A" sheetId="16" r:id="rId7"/>
    <sheet name="時給社員B" sheetId="32" r:id="rId8"/>
    <sheet name="年末調整用集計" sheetId="64" r:id="rId9"/>
    <sheet name="年調原本" sheetId="65" r:id="rId10"/>
  </sheets>
  <externalReferences>
    <externalReference r:id="rId11"/>
  </externalReferences>
  <calcPr calcId="145621" fullPrecision="0"/>
</workbook>
</file>

<file path=xl/calcChain.xml><?xml version="1.0" encoding="utf-8"?>
<calcChain xmlns="http://schemas.openxmlformats.org/spreadsheetml/2006/main">
  <c r="AR9" i="61" l="1"/>
  <c r="AF77" i="65"/>
  <c r="AE77" i="65"/>
  <c r="AD77" i="65"/>
  <c r="AC77" i="65"/>
  <c r="AB77" i="65"/>
  <c r="AA77" i="65"/>
  <c r="Z77" i="65"/>
  <c r="Y77" i="65"/>
  <c r="W77" i="65"/>
  <c r="V77" i="65"/>
  <c r="U77" i="65"/>
  <c r="O77" i="65"/>
  <c r="N77" i="65"/>
  <c r="M77" i="65"/>
  <c r="L77" i="65"/>
  <c r="K77" i="65"/>
  <c r="J77" i="65"/>
  <c r="I77" i="65"/>
  <c r="H77" i="65"/>
  <c r="F77" i="65"/>
  <c r="E77" i="65"/>
  <c r="D77" i="65"/>
  <c r="AF76" i="65"/>
  <c r="AE76" i="65"/>
  <c r="AD76" i="65"/>
  <c r="AC76" i="65"/>
  <c r="AB76" i="65"/>
  <c r="AA76" i="65"/>
  <c r="Z76" i="65"/>
  <c r="Y76" i="65"/>
  <c r="X76" i="65"/>
  <c r="W76" i="65"/>
  <c r="V76" i="65"/>
  <c r="U76" i="65"/>
  <c r="AG76" i="65" s="1"/>
  <c r="O76" i="65"/>
  <c r="N76" i="65"/>
  <c r="M76" i="65"/>
  <c r="L76" i="65"/>
  <c r="K76" i="65"/>
  <c r="J76" i="65"/>
  <c r="I76" i="65"/>
  <c r="H76" i="65"/>
  <c r="G76" i="65"/>
  <c r="F76" i="65"/>
  <c r="E76" i="65"/>
  <c r="D76" i="65"/>
  <c r="P76" i="65"/>
  <c r="AF75" i="65"/>
  <c r="AE75" i="65"/>
  <c r="AD75" i="65"/>
  <c r="AC75" i="65"/>
  <c r="AB75" i="65"/>
  <c r="AA75" i="65"/>
  <c r="Z75" i="65"/>
  <c r="Y75" i="65"/>
  <c r="X75" i="65"/>
  <c r="W75" i="65"/>
  <c r="V75" i="65"/>
  <c r="U75" i="65"/>
  <c r="AG75" i="65" s="1"/>
  <c r="O75" i="65"/>
  <c r="N75" i="65"/>
  <c r="M75" i="65"/>
  <c r="L75" i="65"/>
  <c r="K75" i="65"/>
  <c r="J75" i="65"/>
  <c r="I75" i="65"/>
  <c r="H75" i="65"/>
  <c r="G75" i="65"/>
  <c r="F75" i="65"/>
  <c r="E75" i="65"/>
  <c r="D75" i="65"/>
  <c r="P75" i="65"/>
  <c r="AF74" i="65"/>
  <c r="AE74" i="65"/>
  <c r="AD74" i="65"/>
  <c r="AC74" i="65"/>
  <c r="AB74" i="65"/>
  <c r="AA74" i="65"/>
  <c r="Z74" i="65"/>
  <c r="Y74" i="65"/>
  <c r="X74" i="65"/>
  <c r="W74" i="65"/>
  <c r="V74" i="65"/>
  <c r="U74" i="65"/>
  <c r="AG74" i="65" s="1"/>
  <c r="O74" i="65"/>
  <c r="N74" i="65"/>
  <c r="M74" i="65"/>
  <c r="L74" i="65"/>
  <c r="K74" i="65"/>
  <c r="J74" i="65"/>
  <c r="I74" i="65"/>
  <c r="H74" i="65"/>
  <c r="G74" i="65"/>
  <c r="F74" i="65"/>
  <c r="E74" i="65"/>
  <c r="D74" i="65"/>
  <c r="P74" i="65"/>
  <c r="AF73" i="65"/>
  <c r="AE73" i="65"/>
  <c r="AD73" i="65"/>
  <c r="AC73" i="65"/>
  <c r="AB73" i="65"/>
  <c r="AA73" i="65"/>
  <c r="Z73" i="65"/>
  <c r="Y73" i="65"/>
  <c r="X73" i="65"/>
  <c r="W73" i="65"/>
  <c r="V73" i="65"/>
  <c r="U73" i="65"/>
  <c r="AG73" i="65" s="1"/>
  <c r="O73" i="65"/>
  <c r="N73" i="65"/>
  <c r="M73" i="65"/>
  <c r="L73" i="65"/>
  <c r="K73" i="65"/>
  <c r="J73" i="65"/>
  <c r="I73" i="65"/>
  <c r="H73" i="65"/>
  <c r="G73" i="65"/>
  <c r="F73" i="65"/>
  <c r="E73" i="65"/>
  <c r="D73" i="65"/>
  <c r="P73" i="65"/>
  <c r="AF72" i="65"/>
  <c r="AE72" i="65"/>
  <c r="AD72" i="65"/>
  <c r="AC72" i="65"/>
  <c r="AB72" i="65"/>
  <c r="AA72" i="65"/>
  <c r="Z72" i="65"/>
  <c r="Y72" i="65"/>
  <c r="W72" i="65"/>
  <c r="V72" i="65"/>
  <c r="U72" i="65"/>
  <c r="O72" i="65"/>
  <c r="N72" i="65"/>
  <c r="M72" i="65"/>
  <c r="L72" i="65"/>
  <c r="K72" i="65"/>
  <c r="J72" i="65"/>
  <c r="I72" i="65"/>
  <c r="H72" i="65"/>
  <c r="F72" i="65"/>
  <c r="E72" i="65"/>
  <c r="D72" i="65"/>
  <c r="AF71" i="65"/>
  <c r="AE71" i="65"/>
  <c r="AD71" i="65"/>
  <c r="AC71" i="65"/>
  <c r="AB71" i="65"/>
  <c r="AA71" i="65"/>
  <c r="Z71" i="65"/>
  <c r="Y71" i="65"/>
  <c r="X71" i="65"/>
  <c r="W71" i="65"/>
  <c r="V71" i="65"/>
  <c r="U71" i="65"/>
  <c r="AG71" i="65" s="1"/>
  <c r="O71" i="65"/>
  <c r="N71" i="65"/>
  <c r="M71" i="65"/>
  <c r="L71" i="65"/>
  <c r="K71" i="65"/>
  <c r="J71" i="65"/>
  <c r="I71" i="65"/>
  <c r="H71" i="65"/>
  <c r="G71" i="65"/>
  <c r="F71" i="65"/>
  <c r="E71" i="65"/>
  <c r="D71" i="65"/>
  <c r="P71" i="65"/>
  <c r="AF70" i="65"/>
  <c r="AE70" i="65"/>
  <c r="AD70" i="65"/>
  <c r="AC70" i="65"/>
  <c r="AB70" i="65"/>
  <c r="AA70" i="65"/>
  <c r="Z70" i="65"/>
  <c r="Y70" i="65"/>
  <c r="X70" i="65"/>
  <c r="W70" i="65"/>
  <c r="V70" i="65"/>
  <c r="U70" i="65"/>
  <c r="AG70" i="65" s="1"/>
  <c r="O70" i="65"/>
  <c r="N70" i="65"/>
  <c r="M70" i="65"/>
  <c r="L70" i="65"/>
  <c r="K70" i="65"/>
  <c r="J70" i="65"/>
  <c r="I70" i="65"/>
  <c r="H70" i="65"/>
  <c r="G70" i="65"/>
  <c r="F70" i="65"/>
  <c r="E70" i="65"/>
  <c r="D70" i="65"/>
  <c r="P70" i="65"/>
  <c r="AF66" i="65"/>
  <c r="AE66" i="65"/>
  <c r="AD66" i="65"/>
  <c r="AC66" i="65"/>
  <c r="AB66" i="65"/>
  <c r="AA66" i="65"/>
  <c r="Z66" i="65"/>
  <c r="Y66" i="65"/>
  <c r="W66" i="65"/>
  <c r="V66" i="65"/>
  <c r="U66" i="65"/>
  <c r="O66" i="65"/>
  <c r="N66" i="65"/>
  <c r="M66" i="65"/>
  <c r="L66" i="65"/>
  <c r="K66" i="65"/>
  <c r="J66" i="65"/>
  <c r="I66" i="65"/>
  <c r="H66" i="65"/>
  <c r="F66" i="65"/>
  <c r="E66" i="65"/>
  <c r="D66" i="65"/>
  <c r="AF65" i="65"/>
  <c r="AE65" i="65"/>
  <c r="AD65" i="65"/>
  <c r="AC65" i="65"/>
  <c r="AB65" i="65"/>
  <c r="AA65" i="65"/>
  <c r="Z65" i="65"/>
  <c r="Y65" i="65"/>
  <c r="W65" i="65"/>
  <c r="V65" i="65"/>
  <c r="U65" i="65"/>
  <c r="O65" i="65"/>
  <c r="N65" i="65"/>
  <c r="M65" i="65"/>
  <c r="L65" i="65"/>
  <c r="K65" i="65"/>
  <c r="J65" i="65"/>
  <c r="I65" i="65"/>
  <c r="H65" i="65"/>
  <c r="F65" i="65"/>
  <c r="E65" i="65"/>
  <c r="D65" i="65"/>
  <c r="C65" i="65"/>
  <c r="T65" i="65"/>
  <c r="AF64" i="65"/>
  <c r="AE64" i="65"/>
  <c r="AD64" i="65"/>
  <c r="AC64" i="65"/>
  <c r="AB64" i="65"/>
  <c r="AA64" i="65"/>
  <c r="Z64" i="65"/>
  <c r="Y64" i="65"/>
  <c r="X64" i="65"/>
  <c r="W64" i="65"/>
  <c r="V64" i="65"/>
  <c r="U64" i="65"/>
  <c r="AG64" i="65" s="1"/>
  <c r="O64" i="65"/>
  <c r="N64" i="65"/>
  <c r="M64" i="65"/>
  <c r="L64" i="65"/>
  <c r="K64" i="65"/>
  <c r="J64" i="65"/>
  <c r="I64" i="65"/>
  <c r="H64" i="65"/>
  <c r="G64" i="65"/>
  <c r="F64" i="65"/>
  <c r="E64" i="65"/>
  <c r="D64" i="65"/>
  <c r="P64" i="65"/>
  <c r="C64" i="65"/>
  <c r="T64" i="65"/>
  <c r="AF63" i="65"/>
  <c r="AE63" i="65"/>
  <c r="AD63" i="65"/>
  <c r="AC63" i="65"/>
  <c r="AB63" i="65"/>
  <c r="AA63" i="65"/>
  <c r="Z63" i="65"/>
  <c r="Y63" i="65"/>
  <c r="X63" i="65"/>
  <c r="W63" i="65"/>
  <c r="V63" i="65"/>
  <c r="U63" i="65"/>
  <c r="AG63" i="65" s="1"/>
  <c r="O63" i="65"/>
  <c r="N63" i="65"/>
  <c r="M63" i="65"/>
  <c r="L63" i="65"/>
  <c r="K63" i="65"/>
  <c r="J63" i="65"/>
  <c r="I63" i="65"/>
  <c r="H63" i="65"/>
  <c r="G63" i="65"/>
  <c r="F63" i="65"/>
  <c r="E63" i="65"/>
  <c r="D63" i="65"/>
  <c r="P63" i="65"/>
  <c r="C63" i="65"/>
  <c r="T63" i="65"/>
  <c r="AF62" i="65"/>
  <c r="AE62" i="65"/>
  <c r="AD62" i="65"/>
  <c r="AC62" i="65"/>
  <c r="AB62" i="65"/>
  <c r="AA62" i="65"/>
  <c r="Z62" i="65"/>
  <c r="Y62" i="65"/>
  <c r="X62" i="65"/>
  <c r="W62" i="65"/>
  <c r="V62" i="65"/>
  <c r="U62" i="65"/>
  <c r="AG62" i="65" s="1"/>
  <c r="O62" i="65"/>
  <c r="N62" i="65"/>
  <c r="M62" i="65"/>
  <c r="L62" i="65"/>
  <c r="K62" i="65"/>
  <c r="J62" i="65"/>
  <c r="I62" i="65"/>
  <c r="H62" i="65"/>
  <c r="G62" i="65"/>
  <c r="F62" i="65"/>
  <c r="E62" i="65"/>
  <c r="D62" i="65"/>
  <c r="P62" i="65"/>
  <c r="C62" i="65"/>
  <c r="T62" i="65"/>
  <c r="AF61" i="65"/>
  <c r="AE61" i="65"/>
  <c r="AD61" i="65"/>
  <c r="AC61" i="65"/>
  <c r="AB61" i="65"/>
  <c r="AA61" i="65"/>
  <c r="Z61" i="65"/>
  <c r="Y61" i="65"/>
  <c r="X61" i="65"/>
  <c r="W61" i="65"/>
  <c r="V61" i="65"/>
  <c r="U61" i="65"/>
  <c r="AG61" i="65" s="1"/>
  <c r="O61" i="65"/>
  <c r="N61" i="65"/>
  <c r="M61" i="65"/>
  <c r="L61" i="65"/>
  <c r="K61" i="65"/>
  <c r="J61" i="65"/>
  <c r="I61" i="65"/>
  <c r="H61" i="65"/>
  <c r="G61" i="65"/>
  <c r="F61" i="65"/>
  <c r="E61" i="65"/>
  <c r="D61" i="65"/>
  <c r="P61" i="65"/>
  <c r="C61" i="65"/>
  <c r="T61" i="65"/>
  <c r="AF60" i="65"/>
  <c r="AE60" i="65"/>
  <c r="AD60" i="65"/>
  <c r="AC60" i="65"/>
  <c r="AB60" i="65"/>
  <c r="AA60" i="65"/>
  <c r="Z60" i="65"/>
  <c r="Y60" i="65"/>
  <c r="X60" i="65"/>
  <c r="W60" i="65"/>
  <c r="V60" i="65"/>
  <c r="U60" i="65"/>
  <c r="AG60" i="65" s="1"/>
  <c r="O60" i="65"/>
  <c r="N60" i="65"/>
  <c r="M60" i="65"/>
  <c r="L60" i="65"/>
  <c r="K60" i="65"/>
  <c r="J60" i="65"/>
  <c r="I60" i="65"/>
  <c r="H60" i="65"/>
  <c r="G60" i="65"/>
  <c r="F60" i="65"/>
  <c r="E60" i="65"/>
  <c r="D60" i="65"/>
  <c r="P60" i="65"/>
  <c r="AF59" i="65"/>
  <c r="AE59" i="65"/>
  <c r="AD59" i="65"/>
  <c r="AC59" i="65"/>
  <c r="AB59" i="65"/>
  <c r="AA59" i="65"/>
  <c r="Z59" i="65"/>
  <c r="Y59" i="65"/>
  <c r="X59" i="65"/>
  <c r="W59" i="65"/>
  <c r="V59" i="65"/>
  <c r="U59" i="65"/>
  <c r="AG59" i="65" s="1"/>
  <c r="O59" i="65"/>
  <c r="N59" i="65"/>
  <c r="M59" i="65"/>
  <c r="L59" i="65"/>
  <c r="K59" i="65"/>
  <c r="J59" i="65"/>
  <c r="I59" i="65"/>
  <c r="H59" i="65"/>
  <c r="G59" i="65"/>
  <c r="F59" i="65"/>
  <c r="E59" i="65"/>
  <c r="D59" i="65"/>
  <c r="P59" i="65"/>
  <c r="AF58" i="65"/>
  <c r="AE58" i="65"/>
  <c r="AD58" i="65"/>
  <c r="AC58" i="65"/>
  <c r="AB58" i="65"/>
  <c r="AA58" i="65"/>
  <c r="Z58" i="65"/>
  <c r="Y58" i="65"/>
  <c r="X58" i="65"/>
  <c r="W58" i="65"/>
  <c r="V58" i="65"/>
  <c r="U58" i="65"/>
  <c r="AG58" i="65" s="1"/>
  <c r="O58" i="65"/>
  <c r="N58" i="65"/>
  <c r="M58" i="65"/>
  <c r="L58" i="65"/>
  <c r="K58" i="65"/>
  <c r="J58" i="65"/>
  <c r="I58" i="65"/>
  <c r="H58" i="65"/>
  <c r="G58" i="65"/>
  <c r="F58" i="65"/>
  <c r="E58" i="65"/>
  <c r="D58" i="65"/>
  <c r="P58" i="65"/>
  <c r="AF57" i="65"/>
  <c r="AE57" i="65"/>
  <c r="AD57" i="65"/>
  <c r="AC57" i="65"/>
  <c r="AB57" i="65"/>
  <c r="AA57" i="65"/>
  <c r="Z57" i="65"/>
  <c r="Y57" i="65"/>
  <c r="X57" i="65"/>
  <c r="W57" i="65"/>
  <c r="V57" i="65"/>
  <c r="U57" i="65"/>
  <c r="AG57" i="65" s="1"/>
  <c r="O57" i="65"/>
  <c r="N57" i="65"/>
  <c r="M57" i="65"/>
  <c r="L57" i="65"/>
  <c r="K57" i="65"/>
  <c r="J57" i="65"/>
  <c r="I57" i="65"/>
  <c r="H57" i="65"/>
  <c r="G57" i="65"/>
  <c r="F57" i="65"/>
  <c r="E57" i="65"/>
  <c r="D57" i="65"/>
  <c r="P57" i="65"/>
  <c r="AF56" i="65"/>
  <c r="AE56" i="65"/>
  <c r="AD56" i="65"/>
  <c r="AC56" i="65"/>
  <c r="AB56" i="65"/>
  <c r="AA56" i="65"/>
  <c r="Z56" i="65"/>
  <c r="Y56" i="65"/>
  <c r="X56" i="65"/>
  <c r="W56" i="65"/>
  <c r="V56" i="65"/>
  <c r="U56" i="65"/>
  <c r="AG56" i="65" s="1"/>
  <c r="O56" i="65"/>
  <c r="N56" i="65"/>
  <c r="M56" i="65"/>
  <c r="L56" i="65"/>
  <c r="K56" i="65"/>
  <c r="J56" i="65"/>
  <c r="I56" i="65"/>
  <c r="H56" i="65"/>
  <c r="G56" i="65"/>
  <c r="F56" i="65"/>
  <c r="E56" i="65"/>
  <c r="D56" i="65"/>
  <c r="P56" i="65"/>
  <c r="AF55" i="65"/>
  <c r="AE55" i="65"/>
  <c r="AD55" i="65"/>
  <c r="AC55" i="65"/>
  <c r="AB55" i="65"/>
  <c r="AA55" i="65"/>
  <c r="Z55" i="65"/>
  <c r="Y55" i="65"/>
  <c r="W55" i="65"/>
  <c r="V55" i="65"/>
  <c r="U55" i="65"/>
  <c r="O55" i="65"/>
  <c r="N55" i="65"/>
  <c r="M55" i="65"/>
  <c r="L55" i="65"/>
  <c r="K55" i="65"/>
  <c r="J55" i="65"/>
  <c r="I55" i="65"/>
  <c r="H55" i="65"/>
  <c r="F55" i="65"/>
  <c r="E55" i="65"/>
  <c r="D55" i="65"/>
  <c r="C55" i="65"/>
  <c r="T55" i="65"/>
  <c r="AF54" i="65"/>
  <c r="AE54" i="65"/>
  <c r="AD54" i="65"/>
  <c r="AC54" i="65"/>
  <c r="AB54" i="65"/>
  <c r="AA54" i="65"/>
  <c r="Z54" i="65"/>
  <c r="Y54" i="65"/>
  <c r="X54" i="65"/>
  <c r="W54" i="65"/>
  <c r="V54" i="65"/>
  <c r="U54" i="65"/>
  <c r="AG54" i="65" s="1"/>
  <c r="O54" i="65"/>
  <c r="N54" i="65"/>
  <c r="M54" i="65"/>
  <c r="L54" i="65"/>
  <c r="K54" i="65"/>
  <c r="J54" i="65"/>
  <c r="I54" i="65"/>
  <c r="H54" i="65"/>
  <c r="G54" i="65"/>
  <c r="F54" i="65"/>
  <c r="E54" i="65"/>
  <c r="D54" i="65"/>
  <c r="P54" i="65"/>
  <c r="C54" i="65"/>
  <c r="T54" i="65"/>
  <c r="AF53" i="65"/>
  <c r="AE53" i="65"/>
  <c r="AD53" i="65"/>
  <c r="AC53" i="65"/>
  <c r="AB53" i="65"/>
  <c r="AA53" i="65"/>
  <c r="Z53" i="65"/>
  <c r="Y53" i="65"/>
  <c r="W53" i="65"/>
  <c r="V53" i="65"/>
  <c r="U53" i="65"/>
  <c r="O53" i="65"/>
  <c r="N53" i="65"/>
  <c r="M53" i="65"/>
  <c r="L53" i="65"/>
  <c r="K53" i="65"/>
  <c r="J53" i="65"/>
  <c r="I53" i="65"/>
  <c r="H53" i="65"/>
  <c r="F53" i="65"/>
  <c r="E53" i="65"/>
  <c r="D53" i="65"/>
  <c r="C53" i="65"/>
  <c r="T53" i="65"/>
  <c r="AF52" i="65"/>
  <c r="AE52" i="65"/>
  <c r="AD52" i="65"/>
  <c r="AC52" i="65"/>
  <c r="AB52" i="65"/>
  <c r="AA52" i="65"/>
  <c r="Z52" i="65"/>
  <c r="Y52" i="65"/>
  <c r="X52" i="65"/>
  <c r="W52" i="65"/>
  <c r="V52" i="65"/>
  <c r="U52" i="65"/>
  <c r="AG52" i="65" s="1"/>
  <c r="O52" i="65"/>
  <c r="N52" i="65"/>
  <c r="M52" i="65"/>
  <c r="L52" i="65"/>
  <c r="K52" i="65"/>
  <c r="J52" i="65"/>
  <c r="I52" i="65"/>
  <c r="H52" i="65"/>
  <c r="G52" i="65"/>
  <c r="F52" i="65"/>
  <c r="E52" i="65"/>
  <c r="D52" i="65"/>
  <c r="P52" i="65"/>
  <c r="C52" i="65"/>
  <c r="T52" i="65"/>
  <c r="AF51" i="65"/>
  <c r="AE51" i="65"/>
  <c r="AD51" i="65"/>
  <c r="AC51" i="65"/>
  <c r="AB51" i="65"/>
  <c r="AA51" i="65"/>
  <c r="Z51" i="65"/>
  <c r="Y51" i="65"/>
  <c r="X51" i="65"/>
  <c r="W51" i="65"/>
  <c r="V51" i="65"/>
  <c r="U51" i="65"/>
  <c r="AG51" i="65" s="1"/>
  <c r="O51" i="65"/>
  <c r="N51" i="65"/>
  <c r="M51" i="65"/>
  <c r="L51" i="65"/>
  <c r="K51" i="65"/>
  <c r="J51" i="65"/>
  <c r="I51" i="65"/>
  <c r="H51" i="65"/>
  <c r="G51" i="65"/>
  <c r="F51" i="65"/>
  <c r="E51" i="65"/>
  <c r="D51" i="65"/>
  <c r="P51" i="65"/>
  <c r="C51" i="65"/>
  <c r="T51" i="65"/>
  <c r="AF50" i="65"/>
  <c r="AE50" i="65"/>
  <c r="AD50" i="65"/>
  <c r="AC50" i="65"/>
  <c r="AB50" i="65"/>
  <c r="AA50" i="65"/>
  <c r="Z50" i="65"/>
  <c r="Y50" i="65"/>
  <c r="X50" i="65"/>
  <c r="W50" i="65"/>
  <c r="V50" i="65"/>
  <c r="U50" i="65"/>
  <c r="AG50" i="65" s="1"/>
  <c r="O50" i="65"/>
  <c r="N50" i="65"/>
  <c r="M50" i="65"/>
  <c r="L50" i="65"/>
  <c r="K50" i="65"/>
  <c r="J50" i="65"/>
  <c r="I50" i="65"/>
  <c r="H50" i="65"/>
  <c r="G50" i="65"/>
  <c r="F50" i="65"/>
  <c r="E50" i="65"/>
  <c r="D50" i="65"/>
  <c r="P50" i="65"/>
  <c r="C50" i="65"/>
  <c r="T50" i="65"/>
  <c r="AF49" i="65"/>
  <c r="AE49" i="65"/>
  <c r="AD49" i="65"/>
  <c r="AC49" i="65"/>
  <c r="AB49" i="65"/>
  <c r="AA49" i="65"/>
  <c r="Z49" i="65"/>
  <c r="Y49" i="65"/>
  <c r="X49" i="65"/>
  <c r="W49" i="65"/>
  <c r="V49" i="65"/>
  <c r="U49" i="65"/>
  <c r="AG49" i="65" s="1"/>
  <c r="O49" i="65"/>
  <c r="N49" i="65"/>
  <c r="M49" i="65"/>
  <c r="L49" i="65"/>
  <c r="K49" i="65"/>
  <c r="J49" i="65"/>
  <c r="I49" i="65"/>
  <c r="H49" i="65"/>
  <c r="G49" i="65"/>
  <c r="F49" i="65"/>
  <c r="E49" i="65"/>
  <c r="D49" i="65"/>
  <c r="P49" i="65"/>
  <c r="C49" i="65"/>
  <c r="T49" i="65"/>
  <c r="AF48" i="65"/>
  <c r="AE48" i="65"/>
  <c r="AD48" i="65"/>
  <c r="AC48" i="65"/>
  <c r="AB48" i="65"/>
  <c r="AA48" i="65"/>
  <c r="Z48" i="65"/>
  <c r="Y48" i="65"/>
  <c r="X48" i="65"/>
  <c r="W48" i="65"/>
  <c r="V48" i="65"/>
  <c r="U48" i="65"/>
  <c r="AG48" i="65" s="1"/>
  <c r="O48" i="65"/>
  <c r="N48" i="65"/>
  <c r="M48" i="65"/>
  <c r="L48" i="65"/>
  <c r="K48" i="65"/>
  <c r="J48" i="65"/>
  <c r="I48" i="65"/>
  <c r="H48" i="65"/>
  <c r="G48" i="65"/>
  <c r="F48" i="65"/>
  <c r="E48" i="65"/>
  <c r="D48" i="65"/>
  <c r="P48" i="65"/>
  <c r="C48" i="65"/>
  <c r="T48" i="65"/>
  <c r="AF47" i="65"/>
  <c r="AE47" i="65"/>
  <c r="AD47" i="65"/>
  <c r="AC47" i="65"/>
  <c r="AB47" i="65"/>
  <c r="AA47" i="65"/>
  <c r="Z47" i="65"/>
  <c r="Y47" i="65"/>
  <c r="X47" i="65"/>
  <c r="W47" i="65"/>
  <c r="V47" i="65"/>
  <c r="U47" i="65"/>
  <c r="AG47" i="65" s="1"/>
  <c r="O47" i="65"/>
  <c r="N47" i="65"/>
  <c r="M47" i="65"/>
  <c r="L47" i="65"/>
  <c r="K47" i="65"/>
  <c r="J47" i="65"/>
  <c r="I47" i="65"/>
  <c r="H47" i="65"/>
  <c r="G47" i="65"/>
  <c r="F47" i="65"/>
  <c r="E47" i="65"/>
  <c r="D47" i="65"/>
  <c r="P47" i="65"/>
  <c r="C47" i="65"/>
  <c r="T47" i="65"/>
  <c r="AF46" i="65"/>
  <c r="AE46" i="65"/>
  <c r="AD46" i="65"/>
  <c r="AC46" i="65"/>
  <c r="AB46" i="65"/>
  <c r="AA46" i="65"/>
  <c r="Z46" i="65"/>
  <c r="Y46" i="65"/>
  <c r="W46" i="65"/>
  <c r="V46" i="65"/>
  <c r="U46" i="65"/>
  <c r="O46" i="65"/>
  <c r="N46" i="65"/>
  <c r="M46" i="65"/>
  <c r="L46" i="65"/>
  <c r="K46" i="65"/>
  <c r="J46" i="65"/>
  <c r="I46" i="65"/>
  <c r="H46" i="65"/>
  <c r="F46" i="65"/>
  <c r="E46" i="65"/>
  <c r="D46" i="65"/>
  <c r="C46" i="65"/>
  <c r="T46" i="65"/>
  <c r="T45" i="65"/>
  <c r="AG44" i="65"/>
  <c r="P44" i="65"/>
  <c r="AF41" i="65"/>
  <c r="AE41" i="65"/>
  <c r="AD41" i="65"/>
  <c r="AC41" i="65"/>
  <c r="AB41" i="65"/>
  <c r="AA41" i="65"/>
  <c r="Z41" i="65"/>
  <c r="Y41" i="65"/>
  <c r="W41" i="65"/>
  <c r="V41" i="65"/>
  <c r="U41" i="65"/>
  <c r="O41" i="65"/>
  <c r="N41" i="65"/>
  <c r="M41" i="65"/>
  <c r="L41" i="65"/>
  <c r="K41" i="65"/>
  <c r="J41" i="65"/>
  <c r="I41" i="65"/>
  <c r="H41" i="65"/>
  <c r="F41" i="65"/>
  <c r="E41" i="65"/>
  <c r="D41" i="65"/>
  <c r="C41" i="65"/>
  <c r="C77" i="65" s="1"/>
  <c r="T77" i="65" s="1"/>
  <c r="AF40" i="65"/>
  <c r="AE40" i="65"/>
  <c r="AD40" i="65"/>
  <c r="AC40" i="65"/>
  <c r="AB40" i="65"/>
  <c r="AA40" i="65"/>
  <c r="Z40" i="65"/>
  <c r="Y40" i="65"/>
  <c r="X40" i="65"/>
  <c r="W40" i="65"/>
  <c r="V40" i="65"/>
  <c r="U40" i="65"/>
  <c r="AG40" i="65" s="1"/>
  <c r="O40" i="65"/>
  <c r="N40" i="65"/>
  <c r="M40" i="65"/>
  <c r="L40" i="65"/>
  <c r="K40" i="65"/>
  <c r="J40" i="65"/>
  <c r="I40" i="65"/>
  <c r="H40" i="65"/>
  <c r="G40" i="65"/>
  <c r="F40" i="65"/>
  <c r="E40" i="65"/>
  <c r="D40" i="65"/>
  <c r="P40" i="65"/>
  <c r="C40" i="65"/>
  <c r="C76" i="65"/>
  <c r="T76" i="65" s="1"/>
  <c r="AF39" i="65"/>
  <c r="AE39" i="65"/>
  <c r="AD39" i="65"/>
  <c r="AC39" i="65"/>
  <c r="AB39" i="65"/>
  <c r="AA39" i="65"/>
  <c r="Z39" i="65"/>
  <c r="Y39" i="65"/>
  <c r="X39" i="65"/>
  <c r="W39" i="65"/>
  <c r="V39" i="65"/>
  <c r="U39" i="65"/>
  <c r="AG39" i="65"/>
  <c r="O39" i="65"/>
  <c r="N39" i="65"/>
  <c r="M39" i="65"/>
  <c r="L39" i="65"/>
  <c r="K39" i="65"/>
  <c r="J39" i="65"/>
  <c r="I39" i="65"/>
  <c r="H39" i="65"/>
  <c r="G39" i="65"/>
  <c r="F39" i="65"/>
  <c r="E39" i="65"/>
  <c r="D39" i="65"/>
  <c r="P39" i="65" s="1"/>
  <c r="C39" i="65"/>
  <c r="C75" i="65" s="1"/>
  <c r="T75" i="65" s="1"/>
  <c r="AF38" i="65"/>
  <c r="AE38" i="65"/>
  <c r="AD38" i="65"/>
  <c r="AC38" i="65"/>
  <c r="AB38" i="65"/>
  <c r="AA38" i="65"/>
  <c r="Z38" i="65"/>
  <c r="Y38" i="65"/>
  <c r="X38" i="65"/>
  <c r="W38" i="65"/>
  <c r="V38" i="65"/>
  <c r="U38" i="65"/>
  <c r="AG38" i="65" s="1"/>
  <c r="O38" i="65"/>
  <c r="N38" i="65"/>
  <c r="M38" i="65"/>
  <c r="L38" i="65"/>
  <c r="K38" i="65"/>
  <c r="J38" i="65"/>
  <c r="I38" i="65"/>
  <c r="H38" i="65"/>
  <c r="G38" i="65"/>
  <c r="F38" i="65"/>
  <c r="E38" i="65"/>
  <c r="D38" i="65"/>
  <c r="P38" i="65"/>
  <c r="C38" i="65"/>
  <c r="C74" i="65"/>
  <c r="T74" i="65" s="1"/>
  <c r="AF37" i="65"/>
  <c r="AE37" i="65"/>
  <c r="AD37" i="65"/>
  <c r="AC37" i="65"/>
  <c r="AB37" i="65"/>
  <c r="AA37" i="65"/>
  <c r="Z37" i="65"/>
  <c r="Y37" i="65"/>
  <c r="X37" i="65"/>
  <c r="W37" i="65"/>
  <c r="V37" i="65"/>
  <c r="U37" i="65"/>
  <c r="AG37" i="65"/>
  <c r="O37" i="65"/>
  <c r="N37" i="65"/>
  <c r="M37" i="65"/>
  <c r="L37" i="65"/>
  <c r="K37" i="65"/>
  <c r="J37" i="65"/>
  <c r="I37" i="65"/>
  <c r="H37" i="65"/>
  <c r="G37" i="65"/>
  <c r="F37" i="65"/>
  <c r="E37" i="65"/>
  <c r="D37" i="65"/>
  <c r="P37" i="65" s="1"/>
  <c r="C37" i="65"/>
  <c r="C73" i="65" s="1"/>
  <c r="T73" i="65" s="1"/>
  <c r="AF36" i="65"/>
  <c r="AE36" i="65"/>
  <c r="AD36" i="65"/>
  <c r="AC36" i="65"/>
  <c r="AB36" i="65"/>
  <c r="AA36" i="65"/>
  <c r="Z36" i="65"/>
  <c r="Y36" i="65"/>
  <c r="W36" i="65"/>
  <c r="V36" i="65"/>
  <c r="U36" i="65"/>
  <c r="O36" i="65"/>
  <c r="N36" i="65"/>
  <c r="M36" i="65"/>
  <c r="L36" i="65"/>
  <c r="K36" i="65"/>
  <c r="J36" i="65"/>
  <c r="I36" i="65"/>
  <c r="H36" i="65"/>
  <c r="F36" i="65"/>
  <c r="E36" i="65"/>
  <c r="D36" i="65"/>
  <c r="C36" i="65"/>
  <c r="C72" i="65"/>
  <c r="T72" i="65" s="1"/>
  <c r="AF35" i="65"/>
  <c r="AE35" i="65"/>
  <c r="AD35" i="65"/>
  <c r="AC35" i="65"/>
  <c r="AB35" i="65"/>
  <c r="AA35" i="65"/>
  <c r="Z35" i="65"/>
  <c r="Y35" i="65"/>
  <c r="X35" i="65"/>
  <c r="W35" i="65"/>
  <c r="V35" i="65"/>
  <c r="U35" i="65"/>
  <c r="AG35" i="65"/>
  <c r="O35" i="65"/>
  <c r="N35" i="65"/>
  <c r="M35" i="65"/>
  <c r="L35" i="65"/>
  <c r="K35" i="65"/>
  <c r="J35" i="65"/>
  <c r="I35" i="65"/>
  <c r="H35" i="65"/>
  <c r="G35" i="65"/>
  <c r="F35" i="65"/>
  <c r="E35" i="65"/>
  <c r="D35" i="65"/>
  <c r="P35" i="65" s="1"/>
  <c r="C35" i="65"/>
  <c r="C71" i="65" s="1"/>
  <c r="T71" i="65" s="1"/>
  <c r="AF34" i="65"/>
  <c r="AE34" i="65"/>
  <c r="AD34" i="65"/>
  <c r="AC34" i="65"/>
  <c r="AB34" i="65"/>
  <c r="AA34" i="65"/>
  <c r="Z34" i="65"/>
  <c r="Y34" i="65"/>
  <c r="X34" i="65"/>
  <c r="W34" i="65"/>
  <c r="V34" i="65"/>
  <c r="U34" i="65"/>
  <c r="AG34" i="65" s="1"/>
  <c r="O34" i="65"/>
  <c r="N34" i="65"/>
  <c r="M34" i="65"/>
  <c r="L34" i="65"/>
  <c r="K34" i="65"/>
  <c r="J34" i="65"/>
  <c r="I34" i="65"/>
  <c r="H34" i="65"/>
  <c r="G34" i="65"/>
  <c r="F34" i="65"/>
  <c r="E34" i="65"/>
  <c r="D34" i="65"/>
  <c r="P34" i="65"/>
  <c r="C34" i="65"/>
  <c r="C70" i="65"/>
  <c r="T70" i="65" s="1"/>
  <c r="AF30" i="65"/>
  <c r="AE30" i="65"/>
  <c r="AD30" i="65"/>
  <c r="AC30" i="65"/>
  <c r="AB30" i="65"/>
  <c r="AA30" i="65"/>
  <c r="Z30" i="65"/>
  <c r="Y30" i="65"/>
  <c r="W30" i="65"/>
  <c r="V30" i="65"/>
  <c r="O30" i="65"/>
  <c r="N30" i="65"/>
  <c r="M30" i="65"/>
  <c r="L30" i="65"/>
  <c r="K30" i="65"/>
  <c r="J30" i="65"/>
  <c r="I30" i="65"/>
  <c r="H30" i="65"/>
  <c r="F30" i="65"/>
  <c r="E30" i="65"/>
  <c r="AF29" i="65"/>
  <c r="AE29" i="65"/>
  <c r="AD29" i="65"/>
  <c r="AC29" i="65"/>
  <c r="AB29" i="65"/>
  <c r="AA29" i="65"/>
  <c r="Z29" i="65"/>
  <c r="Y29" i="65"/>
  <c r="W29" i="65"/>
  <c r="V29" i="65"/>
  <c r="U29" i="65"/>
  <c r="O29" i="65"/>
  <c r="N29" i="65"/>
  <c r="M29" i="65"/>
  <c r="L29" i="65"/>
  <c r="K29" i="65"/>
  <c r="J29" i="65"/>
  <c r="I29" i="65"/>
  <c r="H29" i="65"/>
  <c r="F29" i="65"/>
  <c r="E29" i="65"/>
  <c r="C29" i="65"/>
  <c r="T29" i="65" s="1"/>
  <c r="AF28" i="65"/>
  <c r="AE28" i="65"/>
  <c r="AD28" i="65"/>
  <c r="AC28" i="65"/>
  <c r="AB28" i="65"/>
  <c r="AA28" i="65"/>
  <c r="Z28" i="65"/>
  <c r="Y28" i="65"/>
  <c r="X28" i="65"/>
  <c r="W28" i="65"/>
  <c r="V28" i="65"/>
  <c r="U28" i="65"/>
  <c r="AG28" i="65"/>
  <c r="O28" i="65"/>
  <c r="N28" i="65"/>
  <c r="M28" i="65"/>
  <c r="L28" i="65"/>
  <c r="K28" i="65"/>
  <c r="J28" i="65"/>
  <c r="I28" i="65"/>
  <c r="H28" i="65"/>
  <c r="G28" i="65"/>
  <c r="F28" i="65"/>
  <c r="E28" i="65"/>
  <c r="D28" i="65"/>
  <c r="P28" i="65" s="1"/>
  <c r="C28" i="65"/>
  <c r="T28" i="65" s="1"/>
  <c r="AF27" i="65"/>
  <c r="AE27" i="65"/>
  <c r="AD27" i="65"/>
  <c r="AC27" i="65"/>
  <c r="AB27" i="65"/>
  <c r="AA27" i="65"/>
  <c r="Z27" i="65"/>
  <c r="Y27" i="65"/>
  <c r="X27" i="65"/>
  <c r="W27" i="65"/>
  <c r="V27" i="65"/>
  <c r="U27" i="65"/>
  <c r="AG27" i="65"/>
  <c r="O27" i="65"/>
  <c r="N27" i="65"/>
  <c r="M27" i="65"/>
  <c r="L27" i="65"/>
  <c r="K27" i="65"/>
  <c r="J27" i="65"/>
  <c r="I27" i="65"/>
  <c r="H27" i="65"/>
  <c r="G27" i="65"/>
  <c r="F27" i="65"/>
  <c r="E27" i="65"/>
  <c r="D27" i="65"/>
  <c r="P27" i="65" s="1"/>
  <c r="C27" i="65"/>
  <c r="T27" i="65" s="1"/>
  <c r="AF26" i="65"/>
  <c r="AE26" i="65"/>
  <c r="AD26" i="65"/>
  <c r="AC26" i="65"/>
  <c r="AB26" i="65"/>
  <c r="AA26" i="65"/>
  <c r="Z26" i="65"/>
  <c r="Y26" i="65"/>
  <c r="X26" i="65"/>
  <c r="W26" i="65"/>
  <c r="V26" i="65"/>
  <c r="U26" i="65"/>
  <c r="AG26" i="65"/>
  <c r="O26" i="65"/>
  <c r="N26" i="65"/>
  <c r="M26" i="65"/>
  <c r="L26" i="65"/>
  <c r="K26" i="65"/>
  <c r="J26" i="65"/>
  <c r="I26" i="65"/>
  <c r="H26" i="65"/>
  <c r="G26" i="65"/>
  <c r="F26" i="65"/>
  <c r="E26" i="65"/>
  <c r="D26" i="65"/>
  <c r="C26" i="65"/>
  <c r="T26" i="65"/>
  <c r="AF25" i="65"/>
  <c r="AE25" i="65"/>
  <c r="AD25" i="65"/>
  <c r="AC25" i="65"/>
  <c r="AB25" i="65"/>
  <c r="AA25" i="65"/>
  <c r="Z25" i="65"/>
  <c r="Y25" i="65"/>
  <c r="X25" i="65"/>
  <c r="W25" i="65"/>
  <c r="V25" i="65"/>
  <c r="U25" i="65"/>
  <c r="AG25" i="65" s="1"/>
  <c r="O25" i="65"/>
  <c r="N25" i="65"/>
  <c r="M25" i="65"/>
  <c r="L25" i="65"/>
  <c r="K25" i="65"/>
  <c r="J25" i="65"/>
  <c r="I25" i="65"/>
  <c r="H25" i="65"/>
  <c r="G25" i="65"/>
  <c r="F25" i="65"/>
  <c r="E25" i="65"/>
  <c r="D25" i="65"/>
  <c r="P25" i="65"/>
  <c r="C25" i="65"/>
  <c r="T25" i="65"/>
  <c r="AF24" i="65"/>
  <c r="AE24" i="65"/>
  <c r="AD24" i="65"/>
  <c r="AC24" i="65"/>
  <c r="AB24" i="65"/>
  <c r="AA24" i="65"/>
  <c r="Z24" i="65"/>
  <c r="Y24" i="65"/>
  <c r="X24" i="65"/>
  <c r="W24" i="65"/>
  <c r="V24" i="65"/>
  <c r="U24" i="65"/>
  <c r="AG24" i="65" s="1"/>
  <c r="O24" i="65"/>
  <c r="N24" i="65"/>
  <c r="M24" i="65"/>
  <c r="L24" i="65"/>
  <c r="K24" i="65"/>
  <c r="J24" i="65"/>
  <c r="I24" i="65"/>
  <c r="H24" i="65"/>
  <c r="G24" i="65"/>
  <c r="F24" i="65"/>
  <c r="E24" i="65"/>
  <c r="D24" i="65"/>
  <c r="P24" i="65"/>
  <c r="AF23" i="65"/>
  <c r="AE23" i="65"/>
  <c r="AD23" i="65"/>
  <c r="AC23" i="65"/>
  <c r="AB23" i="65"/>
  <c r="AA23" i="65"/>
  <c r="Z23" i="65"/>
  <c r="Y23" i="65"/>
  <c r="X23" i="65"/>
  <c r="W23" i="65"/>
  <c r="V23" i="65"/>
  <c r="U23" i="65"/>
  <c r="AG23" i="65" s="1"/>
  <c r="O23" i="65"/>
  <c r="N23" i="65"/>
  <c r="M23" i="65"/>
  <c r="L23" i="65"/>
  <c r="K23" i="65"/>
  <c r="J23" i="65"/>
  <c r="I23" i="65"/>
  <c r="H23" i="65"/>
  <c r="G23" i="65"/>
  <c r="F23" i="65"/>
  <c r="E23" i="65"/>
  <c r="D23" i="65"/>
  <c r="P23" i="65"/>
  <c r="C23" i="65"/>
  <c r="T23" i="65"/>
  <c r="AF22" i="65"/>
  <c r="AE22" i="65"/>
  <c r="AD22" i="65"/>
  <c r="AC22" i="65"/>
  <c r="AB22" i="65"/>
  <c r="AA22" i="65"/>
  <c r="Z22" i="65"/>
  <c r="Y22" i="65"/>
  <c r="X22" i="65"/>
  <c r="W22" i="65"/>
  <c r="V22" i="65"/>
  <c r="U22" i="65"/>
  <c r="AG22" i="65" s="1"/>
  <c r="O22" i="65"/>
  <c r="N22" i="65"/>
  <c r="M22" i="65"/>
  <c r="L22" i="65"/>
  <c r="K22" i="65"/>
  <c r="J22" i="65"/>
  <c r="I22" i="65"/>
  <c r="H22" i="65"/>
  <c r="G22" i="65"/>
  <c r="F22" i="65"/>
  <c r="E22" i="65"/>
  <c r="D22" i="65"/>
  <c r="AF21" i="65"/>
  <c r="AE21" i="65"/>
  <c r="AD21" i="65"/>
  <c r="AC21" i="65"/>
  <c r="AB21" i="65"/>
  <c r="AA21" i="65"/>
  <c r="Z21" i="65"/>
  <c r="Y21" i="65"/>
  <c r="X21" i="65"/>
  <c r="W21" i="65"/>
  <c r="V21" i="65"/>
  <c r="U21" i="65"/>
  <c r="AG21" i="65"/>
  <c r="O21" i="65"/>
  <c r="N21" i="65"/>
  <c r="M21" i="65"/>
  <c r="L21" i="65"/>
  <c r="K21" i="65"/>
  <c r="J21" i="65"/>
  <c r="I21" i="65"/>
  <c r="H21" i="65"/>
  <c r="G21" i="65"/>
  <c r="F21" i="65"/>
  <c r="E21" i="65"/>
  <c r="D21" i="65"/>
  <c r="P21" i="65" s="1"/>
  <c r="AF20" i="65"/>
  <c r="AE20" i="65"/>
  <c r="AD20" i="65"/>
  <c r="AC20" i="65"/>
  <c r="AB20" i="65"/>
  <c r="AA20" i="65"/>
  <c r="Z20" i="65"/>
  <c r="Y20" i="65"/>
  <c r="X20" i="65"/>
  <c r="W20" i="65"/>
  <c r="V20" i="65"/>
  <c r="U20" i="65"/>
  <c r="AG20" i="65"/>
  <c r="O20" i="65"/>
  <c r="N20" i="65"/>
  <c r="M20" i="65"/>
  <c r="L20" i="65"/>
  <c r="K20" i="65"/>
  <c r="J20" i="65"/>
  <c r="I20" i="65"/>
  <c r="H20" i="65"/>
  <c r="G20" i="65"/>
  <c r="F20" i="65"/>
  <c r="E20" i="65"/>
  <c r="D20" i="65"/>
  <c r="P20" i="65" s="1"/>
  <c r="AF19" i="65"/>
  <c r="AE19" i="65"/>
  <c r="AD19" i="65"/>
  <c r="AC19" i="65"/>
  <c r="AB19" i="65"/>
  <c r="AA19" i="65"/>
  <c r="Z19" i="65"/>
  <c r="Y19" i="65"/>
  <c r="W19" i="65"/>
  <c r="V19" i="65"/>
  <c r="O19" i="65"/>
  <c r="N19" i="65"/>
  <c r="M19" i="65"/>
  <c r="L19" i="65"/>
  <c r="K19" i="65"/>
  <c r="J19" i="65"/>
  <c r="I19" i="65"/>
  <c r="H19" i="65"/>
  <c r="F19" i="65"/>
  <c r="E19" i="65"/>
  <c r="C19" i="65"/>
  <c r="T19" i="65" s="1"/>
  <c r="AF18" i="65"/>
  <c r="AE18" i="65"/>
  <c r="AD18" i="65"/>
  <c r="AC18" i="65"/>
  <c r="AB18" i="65"/>
  <c r="AA18" i="65"/>
  <c r="Z18" i="65"/>
  <c r="Y18" i="65"/>
  <c r="X18" i="65"/>
  <c r="W18" i="65"/>
  <c r="V18" i="65"/>
  <c r="U18" i="65"/>
  <c r="AG18" i="65"/>
  <c r="O18" i="65"/>
  <c r="N18" i="65"/>
  <c r="M18" i="65"/>
  <c r="L18" i="65"/>
  <c r="K18" i="65"/>
  <c r="J18" i="65"/>
  <c r="I18" i="65"/>
  <c r="H18" i="65"/>
  <c r="G18" i="65"/>
  <c r="F18" i="65"/>
  <c r="E18" i="65"/>
  <c r="D18" i="65"/>
  <c r="P18" i="65" s="1"/>
  <c r="C18" i="65"/>
  <c r="T18" i="65" s="1"/>
  <c r="AF17" i="65"/>
  <c r="AE17" i="65"/>
  <c r="AD17" i="65"/>
  <c r="AC17" i="65"/>
  <c r="AB17" i="65"/>
  <c r="AA17" i="65"/>
  <c r="Z17" i="65"/>
  <c r="Y17" i="65"/>
  <c r="W17" i="65"/>
  <c r="V17" i="65"/>
  <c r="O17" i="65"/>
  <c r="N17" i="65"/>
  <c r="M17" i="65"/>
  <c r="L17" i="65"/>
  <c r="K17" i="65"/>
  <c r="J17" i="65"/>
  <c r="I17" i="65"/>
  <c r="H17" i="65"/>
  <c r="F17" i="65"/>
  <c r="E17" i="65"/>
  <c r="C17" i="65"/>
  <c r="T17" i="65" s="1"/>
  <c r="AF16" i="65"/>
  <c r="AE16" i="65"/>
  <c r="AD16" i="65"/>
  <c r="AC16" i="65"/>
  <c r="AB16" i="65"/>
  <c r="AA16" i="65"/>
  <c r="Z16" i="65"/>
  <c r="Y16" i="65"/>
  <c r="X16" i="65"/>
  <c r="W16" i="65"/>
  <c r="V16" i="65"/>
  <c r="U16" i="65"/>
  <c r="AG16" i="65"/>
  <c r="O16" i="65"/>
  <c r="N16" i="65"/>
  <c r="M16" i="65"/>
  <c r="L16" i="65"/>
  <c r="K16" i="65"/>
  <c r="J16" i="65"/>
  <c r="I16" i="65"/>
  <c r="H16" i="65"/>
  <c r="G16" i="65"/>
  <c r="F16" i="65"/>
  <c r="E16" i="65"/>
  <c r="D16" i="65"/>
  <c r="P16" i="65" s="1"/>
  <c r="C16" i="65"/>
  <c r="T16" i="65" s="1"/>
  <c r="AF15" i="65"/>
  <c r="AE15" i="65"/>
  <c r="AD15" i="65"/>
  <c r="AC15" i="65"/>
  <c r="AB15" i="65"/>
  <c r="AA15" i="65"/>
  <c r="Z15" i="65"/>
  <c r="Y15" i="65"/>
  <c r="X15" i="65"/>
  <c r="W15" i="65"/>
  <c r="V15" i="65"/>
  <c r="U15" i="65"/>
  <c r="AG15" i="65"/>
  <c r="O15" i="65"/>
  <c r="N15" i="65"/>
  <c r="M15" i="65"/>
  <c r="L15" i="65"/>
  <c r="K15" i="65"/>
  <c r="J15" i="65"/>
  <c r="I15" i="65"/>
  <c r="H15" i="65"/>
  <c r="G15" i="65"/>
  <c r="F15" i="65"/>
  <c r="E15" i="65"/>
  <c r="D15" i="65"/>
  <c r="P15" i="65" s="1"/>
  <c r="C15" i="65"/>
  <c r="T15" i="65" s="1"/>
  <c r="AF14" i="65"/>
  <c r="AE14" i="65"/>
  <c r="AD14" i="65"/>
  <c r="AC14" i="65"/>
  <c r="AB14" i="65"/>
  <c r="AA14" i="65"/>
  <c r="Z14" i="65"/>
  <c r="Y14" i="65"/>
  <c r="X14" i="65"/>
  <c r="W14" i="65"/>
  <c r="V14" i="65"/>
  <c r="U14" i="65"/>
  <c r="AG14" i="65"/>
  <c r="O14" i="65"/>
  <c r="N14" i="65"/>
  <c r="M14" i="65"/>
  <c r="L14" i="65"/>
  <c r="K14" i="65"/>
  <c r="J14" i="65"/>
  <c r="I14" i="65"/>
  <c r="H14" i="65"/>
  <c r="G14" i="65"/>
  <c r="F14" i="65"/>
  <c r="E14" i="65"/>
  <c r="D14" i="65"/>
  <c r="P14" i="65" s="1"/>
  <c r="C14" i="65"/>
  <c r="T14" i="65" s="1"/>
  <c r="AF13" i="65"/>
  <c r="AE13" i="65"/>
  <c r="AD13" i="65"/>
  <c r="AC13" i="65"/>
  <c r="AB13" i="65"/>
  <c r="AA13" i="65"/>
  <c r="Z13" i="65"/>
  <c r="Y13" i="65"/>
  <c r="X13" i="65"/>
  <c r="W13" i="65"/>
  <c r="V13" i="65"/>
  <c r="U13" i="65"/>
  <c r="AG13" i="65"/>
  <c r="O13" i="65"/>
  <c r="N13" i="65"/>
  <c r="M13" i="65"/>
  <c r="L13" i="65"/>
  <c r="K13" i="65"/>
  <c r="J13" i="65"/>
  <c r="I13" i="65"/>
  <c r="H13" i="65"/>
  <c r="G13" i="65"/>
  <c r="F13" i="65"/>
  <c r="E13" i="65"/>
  <c r="D13" i="65"/>
  <c r="P13" i="65" s="1"/>
  <c r="C13" i="65"/>
  <c r="T13" i="65" s="1"/>
  <c r="AF12" i="65"/>
  <c r="AE12" i="65"/>
  <c r="AD12" i="65"/>
  <c r="AC12" i="65"/>
  <c r="AB12" i="65"/>
  <c r="AA12" i="65"/>
  <c r="Z12" i="65"/>
  <c r="Y12" i="65"/>
  <c r="X12" i="65"/>
  <c r="W12" i="65"/>
  <c r="V12" i="65"/>
  <c r="U12" i="65"/>
  <c r="AG12" i="65"/>
  <c r="O12" i="65"/>
  <c r="N12" i="65"/>
  <c r="M12" i="65"/>
  <c r="L12" i="65"/>
  <c r="K12" i="65"/>
  <c r="J12" i="65"/>
  <c r="I12" i="65"/>
  <c r="H12" i="65"/>
  <c r="G12" i="65"/>
  <c r="F12" i="65"/>
  <c r="E12" i="65"/>
  <c r="D12" i="65"/>
  <c r="P12" i="65" s="1"/>
  <c r="C12" i="65"/>
  <c r="T12" i="65" s="1"/>
  <c r="AF11" i="65"/>
  <c r="AE11" i="65"/>
  <c r="AD11" i="65"/>
  <c r="AC11" i="65"/>
  <c r="AB11" i="65"/>
  <c r="AA11" i="65"/>
  <c r="Z11" i="65"/>
  <c r="Y11" i="65"/>
  <c r="W11" i="65"/>
  <c r="V11" i="65"/>
  <c r="O11" i="65"/>
  <c r="N11" i="65"/>
  <c r="M11" i="65"/>
  <c r="L11" i="65"/>
  <c r="K11" i="65"/>
  <c r="J11" i="65"/>
  <c r="I11" i="65"/>
  <c r="H11" i="65"/>
  <c r="F11" i="65"/>
  <c r="E11" i="65"/>
  <c r="C11" i="65"/>
  <c r="T11" i="65" s="1"/>
  <c r="AF10" i="65"/>
  <c r="AE10" i="65"/>
  <c r="AD10" i="65"/>
  <c r="AC10" i="65"/>
  <c r="AB10" i="65"/>
  <c r="AA10" i="65"/>
  <c r="Z10" i="65"/>
  <c r="Y10" i="65"/>
  <c r="W10" i="65"/>
  <c r="V10" i="65"/>
  <c r="O10" i="65"/>
  <c r="N10" i="65"/>
  <c r="M10" i="65"/>
  <c r="L10" i="65"/>
  <c r="K10" i="65"/>
  <c r="J10" i="65"/>
  <c r="I10" i="65"/>
  <c r="H10" i="65"/>
  <c r="F10" i="65"/>
  <c r="E10" i="65"/>
  <c r="C10" i="65"/>
  <c r="T10" i="65" s="1"/>
  <c r="AF9" i="65"/>
  <c r="AE9" i="65"/>
  <c r="AD9" i="65"/>
  <c r="AC9" i="65"/>
  <c r="AB9" i="65"/>
  <c r="AA9" i="65"/>
  <c r="Z9" i="65"/>
  <c r="Y9" i="65"/>
  <c r="W9" i="65"/>
  <c r="V9" i="65"/>
  <c r="O9" i="65"/>
  <c r="N9" i="65"/>
  <c r="M9" i="65"/>
  <c r="L9" i="65"/>
  <c r="K9" i="65"/>
  <c r="J9" i="65"/>
  <c r="I9" i="65"/>
  <c r="H9" i="65"/>
  <c r="F9" i="65"/>
  <c r="E9" i="65"/>
  <c r="C9" i="65"/>
  <c r="T9" i="65" s="1"/>
  <c r="AF8" i="65"/>
  <c r="AE8" i="65"/>
  <c r="AD8" i="65"/>
  <c r="AC8" i="65"/>
  <c r="AB8" i="65"/>
  <c r="AA8" i="65"/>
  <c r="Z8" i="65"/>
  <c r="Y8" i="65"/>
  <c r="W8" i="65"/>
  <c r="V8" i="65"/>
  <c r="O8" i="65"/>
  <c r="N8" i="65"/>
  <c r="M8" i="65"/>
  <c r="L8" i="65"/>
  <c r="K8" i="65"/>
  <c r="J8" i="65"/>
  <c r="I8" i="65"/>
  <c r="H8" i="65"/>
  <c r="F8" i="65"/>
  <c r="E8" i="65"/>
  <c r="C8" i="65"/>
  <c r="T8" i="65" s="1"/>
  <c r="AF7" i="65"/>
  <c r="AE7" i="65"/>
  <c r="AD7" i="65"/>
  <c r="AC7" i="65"/>
  <c r="AB7" i="65"/>
  <c r="AA7" i="65"/>
  <c r="Z7" i="65"/>
  <c r="Y7" i="65"/>
  <c r="W7" i="65"/>
  <c r="V7" i="65"/>
  <c r="O7" i="65"/>
  <c r="N7" i="65"/>
  <c r="M7" i="65"/>
  <c r="L7" i="65"/>
  <c r="K7" i="65"/>
  <c r="J7" i="65"/>
  <c r="I7" i="65"/>
  <c r="H7" i="65"/>
  <c r="F7" i="65"/>
  <c r="E7" i="65"/>
  <c r="C7" i="65"/>
  <c r="T7" i="65" s="1"/>
  <c r="AF6" i="65"/>
  <c r="AE6" i="65"/>
  <c r="AD6" i="65"/>
  <c r="AC6" i="65"/>
  <c r="AB6" i="65"/>
  <c r="AA6" i="65"/>
  <c r="Z6" i="65"/>
  <c r="Y6" i="65"/>
  <c r="W6" i="65"/>
  <c r="V6" i="65"/>
  <c r="O6" i="65"/>
  <c r="N6" i="65"/>
  <c r="M6" i="65"/>
  <c r="L6" i="65"/>
  <c r="K6" i="65"/>
  <c r="J6" i="65"/>
  <c r="I6" i="65"/>
  <c r="H6" i="65"/>
  <c r="F6" i="65"/>
  <c r="E6" i="65"/>
  <c r="C6" i="65"/>
  <c r="T6" i="65" s="1"/>
  <c r="AF5" i="65"/>
  <c r="AE5" i="65"/>
  <c r="AD5" i="65"/>
  <c r="AC5" i="65"/>
  <c r="AB5" i="65"/>
  <c r="AA5" i="65"/>
  <c r="Z5" i="65"/>
  <c r="Y5" i="65"/>
  <c r="W5" i="65"/>
  <c r="V5" i="65"/>
  <c r="O5" i="65"/>
  <c r="N5" i="65"/>
  <c r="M5" i="65"/>
  <c r="L5" i="65"/>
  <c r="K5" i="65"/>
  <c r="J5" i="65"/>
  <c r="I5" i="65"/>
  <c r="H5" i="65"/>
  <c r="F5" i="65"/>
  <c r="E5" i="65"/>
  <c r="C5" i="65"/>
  <c r="T5" i="65" s="1"/>
  <c r="AF4" i="65"/>
  <c r="AE4" i="65"/>
  <c r="AD4" i="65"/>
  <c r="AC4" i="65"/>
  <c r="AB4" i="65"/>
  <c r="AA4" i="65"/>
  <c r="Z4" i="65"/>
  <c r="Y4" i="65"/>
  <c r="W4" i="65"/>
  <c r="V4" i="65"/>
  <c r="O4" i="65"/>
  <c r="N4" i="65"/>
  <c r="M4" i="65"/>
  <c r="L4" i="65"/>
  <c r="K4" i="65"/>
  <c r="J4" i="65"/>
  <c r="I4" i="65"/>
  <c r="H4" i="65"/>
  <c r="F4" i="65"/>
  <c r="E4" i="65"/>
  <c r="C4" i="65"/>
  <c r="T4" i="65" s="1"/>
  <c r="AG2" i="65"/>
  <c r="P2" i="65"/>
  <c r="AF77" i="64"/>
  <c r="AE77" i="64"/>
  <c r="AD77" i="64"/>
  <c r="AC77" i="64"/>
  <c r="AB77" i="64"/>
  <c r="AA77" i="64"/>
  <c r="Z77" i="64"/>
  <c r="Y77" i="64"/>
  <c r="W77" i="64"/>
  <c r="V77" i="64"/>
  <c r="AF76" i="64"/>
  <c r="AE76" i="64"/>
  <c r="AD76" i="64"/>
  <c r="AC76" i="64"/>
  <c r="AB76" i="64"/>
  <c r="AA76" i="64"/>
  <c r="Z76" i="64"/>
  <c r="Y76" i="64"/>
  <c r="X76" i="64"/>
  <c r="W76" i="64"/>
  <c r="V76" i="64"/>
  <c r="AF75" i="64"/>
  <c r="AE75" i="64"/>
  <c r="AD75" i="64"/>
  <c r="AC75" i="64"/>
  <c r="AB75" i="64"/>
  <c r="AA75" i="64"/>
  <c r="Z75" i="64"/>
  <c r="Y75" i="64"/>
  <c r="X75" i="64"/>
  <c r="W75" i="64"/>
  <c r="V75" i="64"/>
  <c r="AF74" i="64"/>
  <c r="AE74" i="64"/>
  <c r="AD74" i="64"/>
  <c r="AC74" i="64"/>
  <c r="AB74" i="64"/>
  <c r="AA74" i="64"/>
  <c r="Z74" i="64"/>
  <c r="Y74" i="64"/>
  <c r="X74" i="64"/>
  <c r="W74" i="64"/>
  <c r="V74" i="64"/>
  <c r="AF73" i="64"/>
  <c r="AE73" i="64"/>
  <c r="AD73" i="64"/>
  <c r="AC73" i="64"/>
  <c r="AB73" i="64"/>
  <c r="AA73" i="64"/>
  <c r="Z73" i="64"/>
  <c r="Y73" i="64"/>
  <c r="X73" i="64"/>
  <c r="W73" i="64"/>
  <c r="V73" i="64"/>
  <c r="AF72" i="64"/>
  <c r="AE72" i="64"/>
  <c r="AD72" i="64"/>
  <c r="AC72" i="64"/>
  <c r="AB72" i="64"/>
  <c r="AA72" i="64"/>
  <c r="Z72" i="64"/>
  <c r="Y72" i="64"/>
  <c r="W72" i="64"/>
  <c r="V72" i="64"/>
  <c r="AF71" i="64"/>
  <c r="AE71" i="64"/>
  <c r="AD71" i="64"/>
  <c r="AC71" i="64"/>
  <c r="AB71" i="64"/>
  <c r="AA71" i="64"/>
  <c r="Z71" i="64"/>
  <c r="Y71" i="64"/>
  <c r="X71" i="64"/>
  <c r="W71" i="64"/>
  <c r="V71" i="64"/>
  <c r="AF70" i="64"/>
  <c r="AE70" i="64"/>
  <c r="AD70" i="64"/>
  <c r="AC70" i="64"/>
  <c r="AB70" i="64"/>
  <c r="AA70" i="64"/>
  <c r="Z70" i="64"/>
  <c r="Y70" i="64"/>
  <c r="X70" i="64"/>
  <c r="W70" i="64"/>
  <c r="V70" i="64"/>
  <c r="U77" i="64"/>
  <c r="U76" i="64"/>
  <c r="AG76" i="64" s="1"/>
  <c r="U75" i="64"/>
  <c r="AG75" i="64" s="1"/>
  <c r="U74" i="64"/>
  <c r="AG74" i="64" s="1"/>
  <c r="U73" i="64"/>
  <c r="AG73" i="64"/>
  <c r="U72" i="64"/>
  <c r="U71" i="64"/>
  <c r="AG71" i="64" s="1"/>
  <c r="U70" i="64"/>
  <c r="O77" i="64"/>
  <c r="N77" i="64"/>
  <c r="M77" i="64"/>
  <c r="L77" i="64"/>
  <c r="K77" i="64"/>
  <c r="J77" i="64"/>
  <c r="I77" i="64"/>
  <c r="H77" i="64"/>
  <c r="F77" i="64"/>
  <c r="E77" i="64"/>
  <c r="O76" i="64"/>
  <c r="N76" i="64"/>
  <c r="M76" i="64"/>
  <c r="L76" i="64"/>
  <c r="K76" i="64"/>
  <c r="J76" i="64"/>
  <c r="I76" i="64"/>
  <c r="H76" i="64"/>
  <c r="G76" i="64"/>
  <c r="F76" i="64"/>
  <c r="E76" i="64"/>
  <c r="O75" i="64"/>
  <c r="N75" i="64"/>
  <c r="M75" i="64"/>
  <c r="L75" i="64"/>
  <c r="K75" i="64"/>
  <c r="J75" i="64"/>
  <c r="I75" i="64"/>
  <c r="H75" i="64"/>
  <c r="G75" i="64"/>
  <c r="F75" i="64"/>
  <c r="E75" i="64"/>
  <c r="O74" i="64"/>
  <c r="N74" i="64"/>
  <c r="M74" i="64"/>
  <c r="L74" i="64"/>
  <c r="K74" i="64"/>
  <c r="J74" i="64"/>
  <c r="I74" i="64"/>
  <c r="H74" i="64"/>
  <c r="G74" i="64"/>
  <c r="F74" i="64"/>
  <c r="E74" i="64"/>
  <c r="O73" i="64"/>
  <c r="N73" i="64"/>
  <c r="M73" i="64"/>
  <c r="L73" i="64"/>
  <c r="K73" i="64"/>
  <c r="J73" i="64"/>
  <c r="I73" i="64"/>
  <c r="H73" i="64"/>
  <c r="G73" i="64"/>
  <c r="F73" i="64"/>
  <c r="E73" i="64"/>
  <c r="O72" i="64"/>
  <c r="N72" i="64"/>
  <c r="M72" i="64"/>
  <c r="L72" i="64"/>
  <c r="K72" i="64"/>
  <c r="J72" i="64"/>
  <c r="I72" i="64"/>
  <c r="H72" i="64"/>
  <c r="F72" i="64"/>
  <c r="E72" i="64"/>
  <c r="O71" i="64"/>
  <c r="N71" i="64"/>
  <c r="M71" i="64"/>
  <c r="L71" i="64"/>
  <c r="K71" i="64"/>
  <c r="J71" i="64"/>
  <c r="I71" i="64"/>
  <c r="H71" i="64"/>
  <c r="G71" i="64"/>
  <c r="F71" i="64"/>
  <c r="E71" i="64"/>
  <c r="O70" i="64"/>
  <c r="N70" i="64"/>
  <c r="M70" i="64"/>
  <c r="L70" i="64"/>
  <c r="K70" i="64"/>
  <c r="J70" i="64"/>
  <c r="I70" i="64"/>
  <c r="H70" i="64"/>
  <c r="G70" i="64"/>
  <c r="F70" i="64"/>
  <c r="E70" i="64"/>
  <c r="D77" i="64"/>
  <c r="D76" i="64"/>
  <c r="P76" i="64" s="1"/>
  <c r="D75" i="64"/>
  <c r="P75" i="64" s="1"/>
  <c r="D74" i="64"/>
  <c r="P74" i="64"/>
  <c r="D73" i="64"/>
  <c r="D72" i="64"/>
  <c r="D71" i="64"/>
  <c r="P71" i="64" s="1"/>
  <c r="D70" i="64"/>
  <c r="AF66" i="64"/>
  <c r="AE66" i="64"/>
  <c r="AD66" i="64"/>
  <c r="AC66" i="64"/>
  <c r="AB66" i="64"/>
  <c r="AA66" i="64"/>
  <c r="Z66" i="64"/>
  <c r="Y66" i="64"/>
  <c r="W66" i="64"/>
  <c r="V66" i="64"/>
  <c r="AF65" i="64"/>
  <c r="AE65" i="64"/>
  <c r="AD65" i="64"/>
  <c r="AC65" i="64"/>
  <c r="AB65" i="64"/>
  <c r="AA65" i="64"/>
  <c r="Z65" i="64"/>
  <c r="Y65" i="64"/>
  <c r="W65" i="64"/>
  <c r="V65" i="64"/>
  <c r="AF64" i="64"/>
  <c r="AE64" i="64"/>
  <c r="AD64" i="64"/>
  <c r="AC64" i="64"/>
  <c r="AB64" i="64"/>
  <c r="AA64" i="64"/>
  <c r="Z64" i="64"/>
  <c r="Y64" i="64"/>
  <c r="X64" i="64"/>
  <c r="W64" i="64"/>
  <c r="V64" i="64"/>
  <c r="AF63" i="64"/>
  <c r="AE63" i="64"/>
  <c r="AD63" i="64"/>
  <c r="AC63" i="64"/>
  <c r="AB63" i="64"/>
  <c r="AA63" i="64"/>
  <c r="Z63" i="64"/>
  <c r="Y63" i="64"/>
  <c r="X63" i="64"/>
  <c r="W63" i="64"/>
  <c r="V63" i="64"/>
  <c r="AF62" i="64"/>
  <c r="AE62" i="64"/>
  <c r="AD62" i="64"/>
  <c r="AC62" i="64"/>
  <c r="AB62" i="64"/>
  <c r="AA62" i="64"/>
  <c r="Z62" i="64"/>
  <c r="Y62" i="64"/>
  <c r="X62" i="64"/>
  <c r="W62" i="64"/>
  <c r="V62" i="64"/>
  <c r="AF61" i="64"/>
  <c r="AE61" i="64"/>
  <c r="AD61" i="64"/>
  <c r="AC61" i="64"/>
  <c r="AB61" i="64"/>
  <c r="AA61" i="64"/>
  <c r="Z61" i="64"/>
  <c r="Y61" i="64"/>
  <c r="X61" i="64"/>
  <c r="W61" i="64"/>
  <c r="V61" i="64"/>
  <c r="AF60" i="64"/>
  <c r="AE60" i="64"/>
  <c r="AD60" i="64"/>
  <c r="AC60" i="64"/>
  <c r="AB60" i="64"/>
  <c r="AA60" i="64"/>
  <c r="Z60" i="64"/>
  <c r="Y60" i="64"/>
  <c r="X60" i="64"/>
  <c r="W60" i="64"/>
  <c r="V60" i="64"/>
  <c r="AF59" i="64"/>
  <c r="AE59" i="64"/>
  <c r="AD59" i="64"/>
  <c r="AC59" i="64"/>
  <c r="AB59" i="64"/>
  <c r="AA59" i="64"/>
  <c r="Z59" i="64"/>
  <c r="Y59" i="64"/>
  <c r="X59" i="64"/>
  <c r="W59" i="64"/>
  <c r="V59" i="64"/>
  <c r="AF58" i="64"/>
  <c r="AE58" i="64"/>
  <c r="AD58" i="64"/>
  <c r="AC58" i="64"/>
  <c r="AB58" i="64"/>
  <c r="AA58" i="64"/>
  <c r="Z58" i="64"/>
  <c r="Y58" i="64"/>
  <c r="X58" i="64"/>
  <c r="W58" i="64"/>
  <c r="V58" i="64"/>
  <c r="AF57" i="64"/>
  <c r="AE57" i="64"/>
  <c r="AD57" i="64"/>
  <c r="AC57" i="64"/>
  <c r="AB57" i="64"/>
  <c r="AA57" i="64"/>
  <c r="Z57" i="64"/>
  <c r="Y57" i="64"/>
  <c r="X57" i="64"/>
  <c r="W57" i="64"/>
  <c r="V57" i="64"/>
  <c r="AF56" i="64"/>
  <c r="AE56" i="64"/>
  <c r="AD56" i="64"/>
  <c r="AC56" i="64"/>
  <c r="AB56" i="64"/>
  <c r="AA56" i="64"/>
  <c r="Z56" i="64"/>
  <c r="Y56" i="64"/>
  <c r="X56" i="64"/>
  <c r="W56" i="64"/>
  <c r="V56" i="64"/>
  <c r="AF55" i="64"/>
  <c r="AE55" i="64"/>
  <c r="AD55" i="64"/>
  <c r="AC55" i="64"/>
  <c r="AB55" i="64"/>
  <c r="AA55" i="64"/>
  <c r="Z55" i="64"/>
  <c r="Y55" i="64"/>
  <c r="W55" i="64"/>
  <c r="V55" i="64"/>
  <c r="AF54" i="64"/>
  <c r="AE54" i="64"/>
  <c r="AD54" i="64"/>
  <c r="AC54" i="64"/>
  <c r="AB54" i="64"/>
  <c r="AA54" i="64"/>
  <c r="Z54" i="64"/>
  <c r="Y54" i="64"/>
  <c r="X54" i="64"/>
  <c r="W54" i="64"/>
  <c r="V54" i="64"/>
  <c r="AF53" i="64"/>
  <c r="AE53" i="64"/>
  <c r="AD53" i="64"/>
  <c r="AC53" i="64"/>
  <c r="AB53" i="64"/>
  <c r="AA53" i="64"/>
  <c r="Z53" i="64"/>
  <c r="Y53" i="64"/>
  <c r="W53" i="64"/>
  <c r="V53" i="64"/>
  <c r="AF52" i="64"/>
  <c r="AE52" i="64"/>
  <c r="AD52" i="64"/>
  <c r="AC52" i="64"/>
  <c r="AB52" i="64"/>
  <c r="AA52" i="64"/>
  <c r="Z52" i="64"/>
  <c r="Y52" i="64"/>
  <c r="X52" i="64"/>
  <c r="W52" i="64"/>
  <c r="V52" i="64"/>
  <c r="AF51" i="64"/>
  <c r="AE51" i="64"/>
  <c r="AD51" i="64"/>
  <c r="AC51" i="64"/>
  <c r="AB51" i="64"/>
  <c r="AA51" i="64"/>
  <c r="Z51" i="64"/>
  <c r="Y51" i="64"/>
  <c r="X51" i="64"/>
  <c r="W51" i="64"/>
  <c r="V51" i="64"/>
  <c r="AF50" i="64"/>
  <c r="AE50" i="64"/>
  <c r="AD50" i="64"/>
  <c r="AC50" i="64"/>
  <c r="AB50" i="64"/>
  <c r="AA50" i="64"/>
  <c r="Z50" i="64"/>
  <c r="Y50" i="64"/>
  <c r="X50" i="64"/>
  <c r="W50" i="64"/>
  <c r="V50" i="64"/>
  <c r="AF49" i="64"/>
  <c r="AE49" i="64"/>
  <c r="AD49" i="64"/>
  <c r="AC49" i="64"/>
  <c r="AB49" i="64"/>
  <c r="AA49" i="64"/>
  <c r="Z49" i="64"/>
  <c r="Y49" i="64"/>
  <c r="X49" i="64"/>
  <c r="W49" i="64"/>
  <c r="V49" i="64"/>
  <c r="AF48" i="64"/>
  <c r="AE48" i="64"/>
  <c r="AD48" i="64"/>
  <c r="AC48" i="64"/>
  <c r="AB48" i="64"/>
  <c r="AA48" i="64"/>
  <c r="Z48" i="64"/>
  <c r="Y48" i="64"/>
  <c r="X48" i="64"/>
  <c r="W48" i="64"/>
  <c r="V48" i="64"/>
  <c r="AF47" i="64"/>
  <c r="AE47" i="64"/>
  <c r="AD47" i="64"/>
  <c r="AC47" i="64"/>
  <c r="AB47" i="64"/>
  <c r="AA47" i="64"/>
  <c r="Z47" i="64"/>
  <c r="Y47" i="64"/>
  <c r="X47" i="64"/>
  <c r="W47" i="64"/>
  <c r="V47" i="64"/>
  <c r="AF46" i="64"/>
  <c r="AE46" i="64"/>
  <c r="AD46" i="64"/>
  <c r="AC46" i="64"/>
  <c r="AB46" i="64"/>
  <c r="AA46" i="64"/>
  <c r="Z46" i="64"/>
  <c r="Y46" i="64"/>
  <c r="X46" i="64"/>
  <c r="W46" i="64"/>
  <c r="V46" i="64"/>
  <c r="AG46" i="64" s="1"/>
  <c r="U65" i="64"/>
  <c r="U64" i="64"/>
  <c r="AG64" i="64"/>
  <c r="U63" i="64"/>
  <c r="AG63" i="64"/>
  <c r="U62" i="64"/>
  <c r="AG62" i="64"/>
  <c r="U61" i="64"/>
  <c r="AG61" i="64"/>
  <c r="U60" i="64"/>
  <c r="AG60" i="64"/>
  <c r="U59" i="64"/>
  <c r="AG59" i="64"/>
  <c r="U58" i="64"/>
  <c r="AG58" i="64"/>
  <c r="U57" i="64"/>
  <c r="AG57" i="64"/>
  <c r="U56" i="64"/>
  <c r="AG56" i="64"/>
  <c r="U54" i="64"/>
  <c r="AG54" i="64"/>
  <c r="U52" i="64"/>
  <c r="AG52" i="64"/>
  <c r="U51" i="64"/>
  <c r="AG51" i="64"/>
  <c r="U50" i="64"/>
  <c r="AG50" i="64"/>
  <c r="U49" i="64"/>
  <c r="AG49" i="64"/>
  <c r="U48" i="64"/>
  <c r="AG48" i="64"/>
  <c r="U47" i="64"/>
  <c r="AG47" i="64"/>
  <c r="O66" i="64"/>
  <c r="N66" i="64"/>
  <c r="M66" i="64"/>
  <c r="L66" i="64"/>
  <c r="K66" i="64"/>
  <c r="J66" i="64"/>
  <c r="I66" i="64"/>
  <c r="H66" i="64"/>
  <c r="F66" i="64"/>
  <c r="E66" i="64"/>
  <c r="O65" i="64"/>
  <c r="N65" i="64"/>
  <c r="M65" i="64"/>
  <c r="L65" i="64"/>
  <c r="K65" i="64"/>
  <c r="J65" i="64"/>
  <c r="I65" i="64"/>
  <c r="H65" i="64"/>
  <c r="F65" i="64"/>
  <c r="E65" i="64"/>
  <c r="O64" i="64"/>
  <c r="N64" i="64"/>
  <c r="M64" i="64"/>
  <c r="L64" i="64"/>
  <c r="K64" i="64"/>
  <c r="J64" i="64"/>
  <c r="I64" i="64"/>
  <c r="H64" i="64"/>
  <c r="G64" i="64"/>
  <c r="F64" i="64"/>
  <c r="E64" i="64"/>
  <c r="O63" i="64"/>
  <c r="N63" i="64"/>
  <c r="M63" i="64"/>
  <c r="L63" i="64"/>
  <c r="K63" i="64"/>
  <c r="J63" i="64"/>
  <c r="I63" i="64"/>
  <c r="H63" i="64"/>
  <c r="G63" i="64"/>
  <c r="F63" i="64"/>
  <c r="E63" i="64"/>
  <c r="O62" i="64"/>
  <c r="N62" i="64"/>
  <c r="M62" i="64"/>
  <c r="L62" i="64"/>
  <c r="K62" i="64"/>
  <c r="J62" i="64"/>
  <c r="I62" i="64"/>
  <c r="H62" i="64"/>
  <c r="G62" i="64"/>
  <c r="F62" i="64"/>
  <c r="E62" i="64"/>
  <c r="O61" i="64"/>
  <c r="N61" i="64"/>
  <c r="M61" i="64"/>
  <c r="L61" i="64"/>
  <c r="K61" i="64"/>
  <c r="J61" i="64"/>
  <c r="I61" i="64"/>
  <c r="H61" i="64"/>
  <c r="G61" i="64"/>
  <c r="F61" i="64"/>
  <c r="E61" i="64"/>
  <c r="O60" i="64"/>
  <c r="N60" i="64"/>
  <c r="M60" i="64"/>
  <c r="L60" i="64"/>
  <c r="K60" i="64"/>
  <c r="J60" i="64"/>
  <c r="I60" i="64"/>
  <c r="H60" i="64"/>
  <c r="G60" i="64"/>
  <c r="F60" i="64"/>
  <c r="E60" i="64"/>
  <c r="O59" i="64"/>
  <c r="N59" i="64"/>
  <c r="M59" i="64"/>
  <c r="L59" i="64"/>
  <c r="K59" i="64"/>
  <c r="J59" i="64"/>
  <c r="I59" i="64"/>
  <c r="H59" i="64"/>
  <c r="G59" i="64"/>
  <c r="F59" i="64"/>
  <c r="E59" i="64"/>
  <c r="O58" i="64"/>
  <c r="N58" i="64"/>
  <c r="M58" i="64"/>
  <c r="L58" i="64"/>
  <c r="K58" i="64"/>
  <c r="J58" i="64"/>
  <c r="I58" i="64"/>
  <c r="H58" i="64"/>
  <c r="G58" i="64"/>
  <c r="F58" i="64"/>
  <c r="E58" i="64"/>
  <c r="O57" i="64"/>
  <c r="N57" i="64"/>
  <c r="M57" i="64"/>
  <c r="L57" i="64"/>
  <c r="K57" i="64"/>
  <c r="J57" i="64"/>
  <c r="I57" i="64"/>
  <c r="H57" i="64"/>
  <c r="G57" i="64"/>
  <c r="F57" i="64"/>
  <c r="E57" i="64"/>
  <c r="O56" i="64"/>
  <c r="N56" i="64"/>
  <c r="M56" i="64"/>
  <c r="L56" i="64"/>
  <c r="K56" i="64"/>
  <c r="J56" i="64"/>
  <c r="I56" i="64"/>
  <c r="H56" i="64"/>
  <c r="G56" i="64"/>
  <c r="F56" i="64"/>
  <c r="E56" i="64"/>
  <c r="O55" i="64"/>
  <c r="N55" i="64"/>
  <c r="M55" i="64"/>
  <c r="L55" i="64"/>
  <c r="K55" i="64"/>
  <c r="J55" i="64"/>
  <c r="I55" i="64"/>
  <c r="H55" i="64"/>
  <c r="F55" i="64"/>
  <c r="E55" i="64"/>
  <c r="O54" i="64"/>
  <c r="N54" i="64"/>
  <c r="M54" i="64"/>
  <c r="L54" i="64"/>
  <c r="K54" i="64"/>
  <c r="J54" i="64"/>
  <c r="I54" i="64"/>
  <c r="H54" i="64"/>
  <c r="G54" i="64"/>
  <c r="F54" i="64"/>
  <c r="E54" i="64"/>
  <c r="O53" i="64"/>
  <c r="N53" i="64"/>
  <c r="M53" i="64"/>
  <c r="L53" i="64"/>
  <c r="K53" i="64"/>
  <c r="J53" i="64"/>
  <c r="I53" i="64"/>
  <c r="H53" i="64"/>
  <c r="F53" i="64"/>
  <c r="E53" i="64"/>
  <c r="O52" i="64"/>
  <c r="N52" i="64"/>
  <c r="M52" i="64"/>
  <c r="L52" i="64"/>
  <c r="K52" i="64"/>
  <c r="J52" i="64"/>
  <c r="I52" i="64"/>
  <c r="H52" i="64"/>
  <c r="G52" i="64"/>
  <c r="F52" i="64"/>
  <c r="E52" i="64"/>
  <c r="O51" i="64"/>
  <c r="N51" i="64"/>
  <c r="M51" i="64"/>
  <c r="L51" i="64"/>
  <c r="K51" i="64"/>
  <c r="J51" i="64"/>
  <c r="I51" i="64"/>
  <c r="H51" i="64"/>
  <c r="G51" i="64"/>
  <c r="F51" i="64"/>
  <c r="E51" i="64"/>
  <c r="O50" i="64"/>
  <c r="N50" i="64"/>
  <c r="M50" i="64"/>
  <c r="L50" i="64"/>
  <c r="K50" i="64"/>
  <c r="J50" i="64"/>
  <c r="I50" i="64"/>
  <c r="H50" i="64"/>
  <c r="G50" i="64"/>
  <c r="F50" i="64"/>
  <c r="E50" i="64"/>
  <c r="O49" i="64"/>
  <c r="N49" i="64"/>
  <c r="M49" i="64"/>
  <c r="L49" i="64"/>
  <c r="K49" i="64"/>
  <c r="J49" i="64"/>
  <c r="I49" i="64"/>
  <c r="H49" i="64"/>
  <c r="G49" i="64"/>
  <c r="F49" i="64"/>
  <c r="E49" i="64"/>
  <c r="O48" i="64"/>
  <c r="N48" i="64"/>
  <c r="M48" i="64"/>
  <c r="L48" i="64"/>
  <c r="K48" i="64"/>
  <c r="J48" i="64"/>
  <c r="I48" i="64"/>
  <c r="H48" i="64"/>
  <c r="G48" i="64"/>
  <c r="F48" i="64"/>
  <c r="E48" i="64"/>
  <c r="O47" i="64"/>
  <c r="N47" i="64"/>
  <c r="M47" i="64"/>
  <c r="L47" i="64"/>
  <c r="K47" i="64"/>
  <c r="J47" i="64"/>
  <c r="I47" i="64"/>
  <c r="H47" i="64"/>
  <c r="G47" i="64"/>
  <c r="F47" i="64"/>
  <c r="E47" i="64"/>
  <c r="O46" i="64"/>
  <c r="N46" i="64"/>
  <c r="M46" i="64"/>
  <c r="L46" i="64"/>
  <c r="K46" i="64"/>
  <c r="J46" i="64"/>
  <c r="I46" i="64"/>
  <c r="H46" i="64"/>
  <c r="F46" i="64"/>
  <c r="E46" i="64"/>
  <c r="D65" i="64"/>
  <c r="D64" i="64"/>
  <c r="P64" i="64" s="1"/>
  <c r="D63" i="64"/>
  <c r="P63" i="64" s="1"/>
  <c r="D62" i="64"/>
  <c r="P62" i="64" s="1"/>
  <c r="D61" i="64"/>
  <c r="P61" i="64" s="1"/>
  <c r="D60" i="64"/>
  <c r="P60" i="64" s="1"/>
  <c r="D59" i="64"/>
  <c r="P59" i="64" s="1"/>
  <c r="D58" i="64"/>
  <c r="P58" i="64" s="1"/>
  <c r="D57" i="64"/>
  <c r="P57" i="64" s="1"/>
  <c r="D56" i="64"/>
  <c r="P56" i="64" s="1"/>
  <c r="D54" i="64"/>
  <c r="P54" i="64" s="1"/>
  <c r="D52" i="64"/>
  <c r="P52" i="64" s="1"/>
  <c r="D51" i="64"/>
  <c r="P51" i="64" s="1"/>
  <c r="D50" i="64"/>
  <c r="P50" i="64" s="1"/>
  <c r="D49" i="64"/>
  <c r="P49" i="64" s="1"/>
  <c r="D48" i="64"/>
  <c r="P48" i="64" s="1"/>
  <c r="D47" i="64"/>
  <c r="P47" i="64" s="1"/>
  <c r="AF41" i="64"/>
  <c r="AE41" i="64"/>
  <c r="AD41" i="64"/>
  <c r="AC41" i="64"/>
  <c r="AB41" i="64"/>
  <c r="AA41" i="64"/>
  <c r="Z41" i="64"/>
  <c r="Y41" i="64"/>
  <c r="W41" i="64"/>
  <c r="V41" i="64"/>
  <c r="AF40" i="64"/>
  <c r="AE40" i="64"/>
  <c r="AD40" i="64"/>
  <c r="AC40" i="64"/>
  <c r="AB40" i="64"/>
  <c r="AA40" i="64"/>
  <c r="Z40" i="64"/>
  <c r="Y40" i="64"/>
  <c r="X40" i="64"/>
  <c r="W40" i="64"/>
  <c r="V40" i="64"/>
  <c r="AF39" i="64"/>
  <c r="AE39" i="64"/>
  <c r="AD39" i="64"/>
  <c r="AC39" i="64"/>
  <c r="AB39" i="64"/>
  <c r="AA39" i="64"/>
  <c r="Z39" i="64"/>
  <c r="Y39" i="64"/>
  <c r="X39" i="64"/>
  <c r="W39" i="64"/>
  <c r="V39" i="64"/>
  <c r="AF38" i="64"/>
  <c r="AE38" i="64"/>
  <c r="AD38" i="64"/>
  <c r="AC38" i="64"/>
  <c r="AB38" i="64"/>
  <c r="AA38" i="64"/>
  <c r="Z38" i="64"/>
  <c r="Y38" i="64"/>
  <c r="X38" i="64"/>
  <c r="W38" i="64"/>
  <c r="AG38" i="64"/>
  <c r="V38" i="64"/>
  <c r="AF37" i="64"/>
  <c r="AE37" i="64"/>
  <c r="AD37" i="64"/>
  <c r="AC37" i="64"/>
  <c r="AB37" i="64"/>
  <c r="AA37" i="64"/>
  <c r="Z37" i="64"/>
  <c r="Y37" i="64"/>
  <c r="X37" i="64"/>
  <c r="W37" i="64"/>
  <c r="V37" i="64"/>
  <c r="AG37" i="64" s="1"/>
  <c r="AF36" i="64"/>
  <c r="AE36" i="64"/>
  <c r="AD36" i="64"/>
  <c r="AC36" i="64"/>
  <c r="AB36" i="64"/>
  <c r="AA36" i="64"/>
  <c r="Z36" i="64"/>
  <c r="Y36" i="64"/>
  <c r="W36" i="64"/>
  <c r="V36" i="64"/>
  <c r="AF35" i="64"/>
  <c r="AE35" i="64"/>
  <c r="AD35" i="64"/>
  <c r="AC35" i="64"/>
  <c r="AB35" i="64"/>
  <c r="AA35" i="64"/>
  <c r="Z35" i="64"/>
  <c r="Y35" i="64"/>
  <c r="X35" i="64"/>
  <c r="W35" i="64"/>
  <c r="V35" i="64"/>
  <c r="AF34" i="64"/>
  <c r="AE34" i="64"/>
  <c r="AD34" i="64"/>
  <c r="AC34" i="64"/>
  <c r="AB34" i="64"/>
  <c r="AA34" i="64"/>
  <c r="Z34" i="64"/>
  <c r="Y34" i="64"/>
  <c r="X34" i="64"/>
  <c r="W34" i="64"/>
  <c r="V34" i="64"/>
  <c r="U41" i="64"/>
  <c r="U40" i="64"/>
  <c r="U39" i="64"/>
  <c r="AG39" i="64" s="1"/>
  <c r="U38" i="64"/>
  <c r="U37" i="64"/>
  <c r="U36" i="64"/>
  <c r="U35" i="64"/>
  <c r="U34" i="64"/>
  <c r="O41" i="64"/>
  <c r="N41" i="64"/>
  <c r="M41" i="64"/>
  <c r="L41" i="64"/>
  <c r="K41" i="64"/>
  <c r="J41" i="64"/>
  <c r="I41" i="64"/>
  <c r="H41" i="64"/>
  <c r="F41" i="64"/>
  <c r="E41" i="64"/>
  <c r="O40" i="64"/>
  <c r="N40" i="64"/>
  <c r="M40" i="64"/>
  <c r="L40" i="64"/>
  <c r="K40" i="64"/>
  <c r="J40" i="64"/>
  <c r="I40" i="64"/>
  <c r="H40" i="64"/>
  <c r="G40" i="64"/>
  <c r="F40" i="64"/>
  <c r="E40" i="64"/>
  <c r="O39" i="64"/>
  <c r="N39" i="64"/>
  <c r="M39" i="64"/>
  <c r="L39" i="64"/>
  <c r="K39" i="64"/>
  <c r="J39" i="64"/>
  <c r="I39" i="64"/>
  <c r="H39" i="64"/>
  <c r="G39" i="64"/>
  <c r="F39" i="64"/>
  <c r="E39" i="64"/>
  <c r="P39" i="64" s="1"/>
  <c r="O38" i="64"/>
  <c r="N38" i="64"/>
  <c r="M38" i="64"/>
  <c r="L38" i="64"/>
  <c r="K38" i="64"/>
  <c r="J38" i="64"/>
  <c r="I38" i="64"/>
  <c r="H38" i="64"/>
  <c r="G38" i="64"/>
  <c r="F38" i="64"/>
  <c r="E38" i="64"/>
  <c r="P38" i="64"/>
  <c r="O37" i="64"/>
  <c r="N37" i="64"/>
  <c r="M37" i="64"/>
  <c r="L37" i="64"/>
  <c r="K37" i="64"/>
  <c r="J37" i="64"/>
  <c r="I37" i="64"/>
  <c r="H37" i="64"/>
  <c r="G37" i="64"/>
  <c r="F37" i="64"/>
  <c r="E37" i="64"/>
  <c r="O36" i="64"/>
  <c r="N36" i="64"/>
  <c r="M36" i="64"/>
  <c r="L36" i="64"/>
  <c r="K36" i="64"/>
  <c r="J36" i="64"/>
  <c r="I36" i="64"/>
  <c r="H36" i="64"/>
  <c r="F36" i="64"/>
  <c r="E36" i="64"/>
  <c r="O35" i="64"/>
  <c r="N35" i="64"/>
  <c r="M35" i="64"/>
  <c r="L35" i="64"/>
  <c r="K35" i="64"/>
  <c r="J35" i="64"/>
  <c r="I35" i="64"/>
  <c r="H35" i="64"/>
  <c r="G35" i="64"/>
  <c r="F35" i="64"/>
  <c r="E35" i="64"/>
  <c r="O34" i="64"/>
  <c r="N34" i="64"/>
  <c r="M34" i="64"/>
  <c r="L34" i="64"/>
  <c r="K34" i="64"/>
  <c r="J34" i="64"/>
  <c r="I34" i="64"/>
  <c r="H34" i="64"/>
  <c r="G34" i="64"/>
  <c r="F34" i="64"/>
  <c r="E34" i="64"/>
  <c r="D40" i="64"/>
  <c r="P40" i="64" s="1"/>
  <c r="D39" i="64"/>
  <c r="D38" i="64"/>
  <c r="D37" i="64"/>
  <c r="D35" i="64"/>
  <c r="P35" i="64" s="1"/>
  <c r="D34" i="64"/>
  <c r="AF30" i="64"/>
  <c r="AE30" i="64"/>
  <c r="AD30" i="64"/>
  <c r="AC30" i="64"/>
  <c r="AB30" i="64"/>
  <c r="AA30" i="64"/>
  <c r="Z30" i="64"/>
  <c r="Y30" i="64"/>
  <c r="W30" i="64"/>
  <c r="V30" i="64"/>
  <c r="AF29" i="64"/>
  <c r="AE29" i="64"/>
  <c r="AD29" i="64"/>
  <c r="AC29" i="64"/>
  <c r="AB29" i="64"/>
  <c r="AA29" i="64"/>
  <c r="Z29" i="64"/>
  <c r="Y29" i="64"/>
  <c r="W29" i="64"/>
  <c r="V29" i="64"/>
  <c r="AF28" i="64"/>
  <c r="AE28" i="64"/>
  <c r="AD28" i="64"/>
  <c r="AC28" i="64"/>
  <c r="AB28" i="64"/>
  <c r="AA28" i="64"/>
  <c r="Z28" i="64"/>
  <c r="Y28" i="64"/>
  <c r="X28" i="64"/>
  <c r="W28" i="64"/>
  <c r="V28" i="64"/>
  <c r="AF27" i="64"/>
  <c r="AE27" i="64"/>
  <c r="AD27" i="64"/>
  <c r="AC27" i="64"/>
  <c r="AB27" i="64"/>
  <c r="AA27" i="64"/>
  <c r="Z27" i="64"/>
  <c r="Y27" i="64"/>
  <c r="X27" i="64"/>
  <c r="W27" i="64"/>
  <c r="V27" i="64"/>
  <c r="AF26" i="64"/>
  <c r="AE26" i="64"/>
  <c r="AD26" i="64"/>
  <c r="AC26" i="64"/>
  <c r="AB26" i="64"/>
  <c r="AA26" i="64"/>
  <c r="Z26" i="64"/>
  <c r="Y26" i="64"/>
  <c r="X26" i="64"/>
  <c r="W26" i="64"/>
  <c r="V26" i="64"/>
  <c r="AF25" i="64"/>
  <c r="AE25" i="64"/>
  <c r="AD25" i="64"/>
  <c r="AC25" i="64"/>
  <c r="AB25" i="64"/>
  <c r="AA25" i="64"/>
  <c r="Z25" i="64"/>
  <c r="Y25" i="64"/>
  <c r="X25" i="64"/>
  <c r="W25" i="64"/>
  <c r="V25" i="64"/>
  <c r="AF24" i="64"/>
  <c r="AE24" i="64"/>
  <c r="AD24" i="64"/>
  <c r="AC24" i="64"/>
  <c r="AB24" i="64"/>
  <c r="AA24" i="64"/>
  <c r="Z24" i="64"/>
  <c r="Y24" i="64"/>
  <c r="X24" i="64"/>
  <c r="W24" i="64"/>
  <c r="V24" i="64"/>
  <c r="AF23" i="64"/>
  <c r="AE23" i="64"/>
  <c r="AD23" i="64"/>
  <c r="AC23" i="64"/>
  <c r="AB23" i="64"/>
  <c r="AA23" i="64"/>
  <c r="Z23" i="64"/>
  <c r="Y23" i="64"/>
  <c r="X23" i="64"/>
  <c r="W23" i="64"/>
  <c r="V23" i="64"/>
  <c r="AF22" i="64"/>
  <c r="AE22" i="64"/>
  <c r="AD22" i="64"/>
  <c r="AC22" i="64"/>
  <c r="AB22" i="64"/>
  <c r="AA22" i="64"/>
  <c r="Z22" i="64"/>
  <c r="Y22" i="64"/>
  <c r="X22" i="64"/>
  <c r="W22" i="64"/>
  <c r="V22" i="64"/>
  <c r="AF21" i="64"/>
  <c r="AE21" i="64"/>
  <c r="AD21" i="64"/>
  <c r="AC21" i="64"/>
  <c r="AB21" i="64"/>
  <c r="AA21" i="64"/>
  <c r="Z21" i="64"/>
  <c r="Y21" i="64"/>
  <c r="X21" i="64"/>
  <c r="W21" i="64"/>
  <c r="V21" i="64"/>
  <c r="AF20" i="64"/>
  <c r="AE20" i="64"/>
  <c r="AD20" i="64"/>
  <c r="AC20" i="64"/>
  <c r="AB20" i="64"/>
  <c r="AA20" i="64"/>
  <c r="Z20" i="64"/>
  <c r="Y20" i="64"/>
  <c r="X20" i="64"/>
  <c r="W20" i="64"/>
  <c r="V20" i="64"/>
  <c r="AF19" i="64"/>
  <c r="AE19" i="64"/>
  <c r="AD19" i="64"/>
  <c r="AC19" i="64"/>
  <c r="AB19" i="64"/>
  <c r="AA19" i="64"/>
  <c r="Z19" i="64"/>
  <c r="Y19" i="64"/>
  <c r="W19" i="64"/>
  <c r="V19" i="64"/>
  <c r="AF18" i="64"/>
  <c r="AE18" i="64"/>
  <c r="AD18" i="64"/>
  <c r="AC18" i="64"/>
  <c r="AB18" i="64"/>
  <c r="AA18" i="64"/>
  <c r="Z18" i="64"/>
  <c r="Y18" i="64"/>
  <c r="X18" i="64"/>
  <c r="W18" i="64"/>
  <c r="V18" i="64"/>
  <c r="AF17" i="64"/>
  <c r="AE17" i="64"/>
  <c r="AD17" i="64"/>
  <c r="AC17" i="64"/>
  <c r="AB17" i="64"/>
  <c r="AA17" i="64"/>
  <c r="Z17" i="64"/>
  <c r="Y17" i="64"/>
  <c r="W17" i="64"/>
  <c r="V17" i="64"/>
  <c r="AF16" i="64"/>
  <c r="AE16" i="64"/>
  <c r="AD16" i="64"/>
  <c r="AC16" i="64"/>
  <c r="AB16" i="64"/>
  <c r="AA16" i="64"/>
  <c r="Z16" i="64"/>
  <c r="Y16" i="64"/>
  <c r="X16" i="64"/>
  <c r="W16" i="64"/>
  <c r="V16" i="64"/>
  <c r="AF15" i="64"/>
  <c r="AE15" i="64"/>
  <c r="AD15" i="64"/>
  <c r="AC15" i="64"/>
  <c r="AB15" i="64"/>
  <c r="AA15" i="64"/>
  <c r="Z15" i="64"/>
  <c r="Y15" i="64"/>
  <c r="X15" i="64"/>
  <c r="W15" i="64"/>
  <c r="V15" i="64"/>
  <c r="AF14" i="64"/>
  <c r="AE14" i="64"/>
  <c r="AD14" i="64"/>
  <c r="AC14" i="64"/>
  <c r="AB14" i="64"/>
  <c r="AA14" i="64"/>
  <c r="Z14" i="64"/>
  <c r="Y14" i="64"/>
  <c r="X14" i="64"/>
  <c r="W14" i="64"/>
  <c r="V14" i="64"/>
  <c r="AF13" i="64"/>
  <c r="AE13" i="64"/>
  <c r="AD13" i="64"/>
  <c r="AC13" i="64"/>
  <c r="AB13" i="64"/>
  <c r="AA13" i="64"/>
  <c r="Z13" i="64"/>
  <c r="Y13" i="64"/>
  <c r="X13" i="64"/>
  <c r="W13" i="64"/>
  <c r="V13" i="64"/>
  <c r="AF12" i="64"/>
  <c r="AE12" i="64"/>
  <c r="AD12" i="64"/>
  <c r="AC12" i="64"/>
  <c r="AB12" i="64"/>
  <c r="AA12" i="64"/>
  <c r="Z12" i="64"/>
  <c r="Y12" i="64"/>
  <c r="X12" i="64"/>
  <c r="W12" i="64"/>
  <c r="V12" i="64"/>
  <c r="AF11" i="64"/>
  <c r="AE11" i="64"/>
  <c r="AD11" i="64"/>
  <c r="AC11" i="64"/>
  <c r="AB11" i="64"/>
  <c r="AA11" i="64"/>
  <c r="Z11" i="64"/>
  <c r="Y11" i="64"/>
  <c r="W11" i="64"/>
  <c r="V11" i="64"/>
  <c r="AF10" i="64"/>
  <c r="AE10" i="64"/>
  <c r="AD10" i="64"/>
  <c r="AC10" i="64"/>
  <c r="AB10" i="64"/>
  <c r="AA10" i="64"/>
  <c r="Z10" i="64"/>
  <c r="Y10" i="64"/>
  <c r="W10" i="64"/>
  <c r="V10" i="64"/>
  <c r="AF9" i="64"/>
  <c r="AE9" i="64"/>
  <c r="AD9" i="64"/>
  <c r="AC9" i="64"/>
  <c r="AB9" i="64"/>
  <c r="AA9" i="64"/>
  <c r="Z9" i="64"/>
  <c r="Y9" i="64"/>
  <c r="W9" i="64"/>
  <c r="V9" i="64"/>
  <c r="AF8" i="64"/>
  <c r="AE8" i="64"/>
  <c r="AD8" i="64"/>
  <c r="AC8" i="64"/>
  <c r="AB8" i="64"/>
  <c r="AA8" i="64"/>
  <c r="Z8" i="64"/>
  <c r="Y8" i="64"/>
  <c r="W8" i="64"/>
  <c r="V8" i="64"/>
  <c r="AF7" i="64"/>
  <c r="AE7" i="64"/>
  <c r="AD7" i="64"/>
  <c r="AC7" i="64"/>
  <c r="AB7" i="64"/>
  <c r="AA7" i="64"/>
  <c r="Z7" i="64"/>
  <c r="Y7" i="64"/>
  <c r="W7" i="64"/>
  <c r="V7" i="64"/>
  <c r="AF6" i="64"/>
  <c r="AE6" i="64"/>
  <c r="AD6" i="64"/>
  <c r="AC6" i="64"/>
  <c r="AB6" i="64"/>
  <c r="AA6" i="64"/>
  <c r="Z6" i="64"/>
  <c r="Y6" i="64"/>
  <c r="W6" i="64"/>
  <c r="V6" i="64"/>
  <c r="AF5" i="64"/>
  <c r="AE5" i="64"/>
  <c r="AD5" i="64"/>
  <c r="AC5" i="64"/>
  <c r="AB5" i="64"/>
  <c r="AA5" i="64"/>
  <c r="Z5" i="64"/>
  <c r="Y5" i="64"/>
  <c r="W5" i="64"/>
  <c r="V5" i="64"/>
  <c r="AF4" i="64"/>
  <c r="AE4" i="64"/>
  <c r="AD4" i="64"/>
  <c r="AC4" i="64"/>
  <c r="AB4" i="64"/>
  <c r="AA4" i="64"/>
  <c r="Z4" i="64"/>
  <c r="Y4" i="64"/>
  <c r="W4" i="64"/>
  <c r="V4" i="64"/>
  <c r="U28" i="64"/>
  <c r="AG28" i="64" s="1"/>
  <c r="U27" i="64"/>
  <c r="U26" i="64"/>
  <c r="AG26" i="64" s="1"/>
  <c r="U25" i="64"/>
  <c r="U24" i="64"/>
  <c r="AG24" i="64" s="1"/>
  <c r="U23" i="64"/>
  <c r="U22" i="64"/>
  <c r="AG22" i="64" s="1"/>
  <c r="U21" i="64"/>
  <c r="U20" i="64"/>
  <c r="AG20" i="64" s="1"/>
  <c r="U18" i="64"/>
  <c r="U16" i="64"/>
  <c r="AG16" i="64" s="1"/>
  <c r="U15" i="64"/>
  <c r="U14" i="64"/>
  <c r="AG14" i="64" s="1"/>
  <c r="U13" i="64"/>
  <c r="U12" i="64"/>
  <c r="AG12" i="64" s="1"/>
  <c r="O30" i="64"/>
  <c r="N30" i="64"/>
  <c r="M30" i="64"/>
  <c r="L30" i="64"/>
  <c r="K30" i="64"/>
  <c r="J30" i="64"/>
  <c r="I30" i="64"/>
  <c r="H30" i="64"/>
  <c r="F30" i="64"/>
  <c r="E30" i="64"/>
  <c r="O29" i="64"/>
  <c r="N29" i="64"/>
  <c r="M29" i="64"/>
  <c r="L29" i="64"/>
  <c r="K29" i="64"/>
  <c r="J29" i="64"/>
  <c r="I29" i="64"/>
  <c r="H29" i="64"/>
  <c r="F29" i="64"/>
  <c r="E29" i="64"/>
  <c r="O28" i="64"/>
  <c r="N28" i="64"/>
  <c r="M28" i="64"/>
  <c r="L28" i="64"/>
  <c r="K28" i="64"/>
  <c r="J28" i="64"/>
  <c r="I28" i="64"/>
  <c r="H28" i="64"/>
  <c r="G28" i="64"/>
  <c r="F28" i="64"/>
  <c r="E28" i="64"/>
  <c r="O27" i="64"/>
  <c r="N27" i="64"/>
  <c r="M27" i="64"/>
  <c r="L27" i="64"/>
  <c r="K27" i="64"/>
  <c r="J27" i="64"/>
  <c r="I27" i="64"/>
  <c r="H27" i="64"/>
  <c r="G27" i="64"/>
  <c r="F27" i="64"/>
  <c r="E27" i="64"/>
  <c r="O26" i="64"/>
  <c r="N26" i="64"/>
  <c r="M26" i="64"/>
  <c r="L26" i="64"/>
  <c r="K26" i="64"/>
  <c r="J26" i="64"/>
  <c r="I26" i="64"/>
  <c r="H26" i="64"/>
  <c r="G26" i="64"/>
  <c r="F26" i="64"/>
  <c r="E26" i="64"/>
  <c r="O25" i="64"/>
  <c r="N25" i="64"/>
  <c r="M25" i="64"/>
  <c r="L25" i="64"/>
  <c r="K25" i="64"/>
  <c r="J25" i="64"/>
  <c r="I25" i="64"/>
  <c r="H25" i="64"/>
  <c r="G25" i="64"/>
  <c r="F25" i="64"/>
  <c r="E25" i="64"/>
  <c r="O24" i="64"/>
  <c r="N24" i="64"/>
  <c r="M24" i="64"/>
  <c r="L24" i="64"/>
  <c r="K24" i="64"/>
  <c r="J24" i="64"/>
  <c r="I24" i="64"/>
  <c r="H24" i="64"/>
  <c r="G24" i="64"/>
  <c r="F24" i="64"/>
  <c r="E24" i="64"/>
  <c r="O23" i="64"/>
  <c r="N23" i="64"/>
  <c r="M23" i="64"/>
  <c r="L23" i="64"/>
  <c r="K23" i="64"/>
  <c r="J23" i="64"/>
  <c r="I23" i="64"/>
  <c r="H23" i="64"/>
  <c r="G23" i="64"/>
  <c r="F23" i="64"/>
  <c r="E23" i="64"/>
  <c r="O22" i="64"/>
  <c r="N22" i="64"/>
  <c r="M22" i="64"/>
  <c r="L22" i="64"/>
  <c r="K22" i="64"/>
  <c r="J22" i="64"/>
  <c r="I22" i="64"/>
  <c r="H22" i="64"/>
  <c r="G22" i="64"/>
  <c r="F22" i="64"/>
  <c r="E22" i="64"/>
  <c r="O21" i="64"/>
  <c r="N21" i="64"/>
  <c r="M21" i="64"/>
  <c r="L21" i="64"/>
  <c r="K21" i="64"/>
  <c r="J21" i="64"/>
  <c r="I21" i="64"/>
  <c r="H21" i="64"/>
  <c r="G21" i="64"/>
  <c r="F21" i="64"/>
  <c r="E21" i="64"/>
  <c r="O20" i="64"/>
  <c r="N20" i="64"/>
  <c r="M20" i="64"/>
  <c r="L20" i="64"/>
  <c r="K20" i="64"/>
  <c r="J20" i="64"/>
  <c r="I20" i="64"/>
  <c r="H20" i="64"/>
  <c r="G20" i="64"/>
  <c r="F20" i="64"/>
  <c r="E20" i="64"/>
  <c r="O19" i="64"/>
  <c r="N19" i="64"/>
  <c r="M19" i="64"/>
  <c r="L19" i="64"/>
  <c r="K19" i="64"/>
  <c r="J19" i="64"/>
  <c r="I19" i="64"/>
  <c r="H19" i="64"/>
  <c r="F19" i="64"/>
  <c r="E19" i="64"/>
  <c r="O18" i="64"/>
  <c r="N18" i="64"/>
  <c r="M18" i="64"/>
  <c r="L18" i="64"/>
  <c r="K18" i="64"/>
  <c r="J18" i="64"/>
  <c r="I18" i="64"/>
  <c r="H18" i="64"/>
  <c r="G18" i="64"/>
  <c r="F18" i="64"/>
  <c r="E18" i="64"/>
  <c r="O17" i="64"/>
  <c r="N17" i="64"/>
  <c r="M17" i="64"/>
  <c r="L17" i="64"/>
  <c r="K17" i="64"/>
  <c r="J17" i="64"/>
  <c r="I17" i="64"/>
  <c r="H17" i="64"/>
  <c r="F17" i="64"/>
  <c r="E17" i="64"/>
  <c r="O16" i="64"/>
  <c r="N16" i="64"/>
  <c r="M16" i="64"/>
  <c r="L16" i="64"/>
  <c r="K16" i="64"/>
  <c r="J16" i="64"/>
  <c r="I16" i="64"/>
  <c r="H16" i="64"/>
  <c r="G16" i="64"/>
  <c r="F16" i="64"/>
  <c r="E16" i="64"/>
  <c r="O15" i="64"/>
  <c r="N15" i="64"/>
  <c r="M15" i="64"/>
  <c r="L15" i="64"/>
  <c r="K15" i="64"/>
  <c r="J15" i="64"/>
  <c r="I15" i="64"/>
  <c r="H15" i="64"/>
  <c r="G15" i="64"/>
  <c r="F15" i="64"/>
  <c r="E15" i="64"/>
  <c r="O14" i="64"/>
  <c r="N14" i="64"/>
  <c r="M14" i="64"/>
  <c r="L14" i="64"/>
  <c r="K14" i="64"/>
  <c r="J14" i="64"/>
  <c r="I14" i="64"/>
  <c r="H14" i="64"/>
  <c r="G14" i="64"/>
  <c r="F14" i="64"/>
  <c r="E14" i="64"/>
  <c r="O13" i="64"/>
  <c r="N13" i="64"/>
  <c r="M13" i="64"/>
  <c r="L13" i="64"/>
  <c r="K13" i="64"/>
  <c r="J13" i="64"/>
  <c r="I13" i="64"/>
  <c r="H13" i="64"/>
  <c r="G13" i="64"/>
  <c r="F13" i="64"/>
  <c r="E13" i="64"/>
  <c r="O12" i="64"/>
  <c r="N12" i="64"/>
  <c r="M12" i="64"/>
  <c r="L12" i="64"/>
  <c r="K12" i="64"/>
  <c r="J12" i="64"/>
  <c r="I12" i="64"/>
  <c r="H12" i="64"/>
  <c r="G12" i="64"/>
  <c r="F12" i="64"/>
  <c r="E12" i="64"/>
  <c r="O11" i="64"/>
  <c r="N11" i="64"/>
  <c r="M11" i="64"/>
  <c r="L11" i="64"/>
  <c r="K11" i="64"/>
  <c r="J11" i="64"/>
  <c r="I11" i="64"/>
  <c r="H11" i="64"/>
  <c r="F11" i="64"/>
  <c r="E11" i="64"/>
  <c r="O10" i="64"/>
  <c r="N10" i="64"/>
  <c r="M10" i="64"/>
  <c r="L10" i="64"/>
  <c r="K10" i="64"/>
  <c r="J10" i="64"/>
  <c r="I10" i="64"/>
  <c r="H10" i="64"/>
  <c r="F10" i="64"/>
  <c r="E10" i="64"/>
  <c r="O9" i="64"/>
  <c r="N9" i="64"/>
  <c r="M9" i="64"/>
  <c r="L9" i="64"/>
  <c r="K9" i="64"/>
  <c r="J9" i="64"/>
  <c r="I9" i="64"/>
  <c r="H9" i="64"/>
  <c r="F9" i="64"/>
  <c r="E9" i="64"/>
  <c r="O8" i="64"/>
  <c r="N8" i="64"/>
  <c r="M8" i="64"/>
  <c r="L8" i="64"/>
  <c r="K8" i="64"/>
  <c r="J8" i="64"/>
  <c r="I8" i="64"/>
  <c r="H8" i="64"/>
  <c r="F8" i="64"/>
  <c r="E8" i="64"/>
  <c r="O7" i="64"/>
  <c r="N7" i="64"/>
  <c r="M7" i="64"/>
  <c r="L7" i="64"/>
  <c r="K7" i="64"/>
  <c r="J7" i="64"/>
  <c r="I7" i="64"/>
  <c r="H7" i="64"/>
  <c r="F7" i="64"/>
  <c r="E7" i="64"/>
  <c r="O6" i="64"/>
  <c r="N6" i="64"/>
  <c r="M6" i="64"/>
  <c r="L6" i="64"/>
  <c r="K6" i="64"/>
  <c r="J6" i="64"/>
  <c r="I6" i="64"/>
  <c r="H6" i="64"/>
  <c r="F6" i="64"/>
  <c r="E6" i="64"/>
  <c r="O5" i="64"/>
  <c r="N5" i="64"/>
  <c r="M5" i="64"/>
  <c r="L5" i="64"/>
  <c r="K5" i="64"/>
  <c r="J5" i="64"/>
  <c r="I5" i="64"/>
  <c r="H5" i="64"/>
  <c r="F5" i="64"/>
  <c r="E5" i="64"/>
  <c r="O4" i="64"/>
  <c r="N4" i="64"/>
  <c r="M4" i="64"/>
  <c r="L4" i="64"/>
  <c r="K4" i="64"/>
  <c r="J4" i="64"/>
  <c r="I4" i="64"/>
  <c r="H4" i="64"/>
  <c r="F4" i="64"/>
  <c r="E4" i="64"/>
  <c r="D28" i="64"/>
  <c r="P28" i="64" s="1"/>
  <c r="D27" i="64"/>
  <c r="P27" i="64" s="1"/>
  <c r="D26" i="64"/>
  <c r="P26" i="64" s="1"/>
  <c r="D25" i="64"/>
  <c r="P25" i="64" s="1"/>
  <c r="D24" i="64"/>
  <c r="P24" i="64" s="1"/>
  <c r="D23" i="64"/>
  <c r="D22" i="64"/>
  <c r="P22" i="64"/>
  <c r="D21" i="64"/>
  <c r="P21" i="64"/>
  <c r="D20" i="64"/>
  <c r="P20" i="64"/>
  <c r="D18" i="64"/>
  <c r="P18" i="64"/>
  <c r="D16" i="64"/>
  <c r="P16" i="64"/>
  <c r="D15" i="64"/>
  <c r="P15" i="64"/>
  <c r="D14" i="64"/>
  <c r="P14" i="64"/>
  <c r="D13" i="64"/>
  <c r="P13" i="64"/>
  <c r="D12" i="64"/>
  <c r="P12" i="64"/>
  <c r="C75" i="64"/>
  <c r="C73" i="64"/>
  <c r="C65" i="64"/>
  <c r="T65" i="64" s="1"/>
  <c r="C64" i="64"/>
  <c r="C63" i="64"/>
  <c r="T63" i="64" s="1"/>
  <c r="C62" i="64"/>
  <c r="T62" i="64" s="1"/>
  <c r="C61" i="64"/>
  <c r="T61" i="64" s="1"/>
  <c r="C55" i="64"/>
  <c r="T55" i="64"/>
  <c r="C54" i="64"/>
  <c r="C53" i="64"/>
  <c r="T53" i="64" s="1"/>
  <c r="C52" i="64"/>
  <c r="T52" i="64" s="1"/>
  <c r="C51" i="64"/>
  <c r="T51" i="64" s="1"/>
  <c r="C50" i="64"/>
  <c r="T50" i="64" s="1"/>
  <c r="C49" i="64"/>
  <c r="T49" i="64" s="1"/>
  <c r="C48" i="64"/>
  <c r="T48" i="64" s="1"/>
  <c r="C47" i="64"/>
  <c r="T47" i="64"/>
  <c r="C46" i="64"/>
  <c r="C40" i="64"/>
  <c r="C76" i="64" s="1"/>
  <c r="C39" i="64"/>
  <c r="C38" i="64"/>
  <c r="C74" i="64" s="1"/>
  <c r="T74" i="64" s="1"/>
  <c r="C37" i="64"/>
  <c r="C36" i="64"/>
  <c r="C72" i="64" s="1"/>
  <c r="T72" i="64" s="1"/>
  <c r="C35" i="64"/>
  <c r="C71" i="64" s="1"/>
  <c r="T71" i="64" s="1"/>
  <c r="C34" i="64"/>
  <c r="C70" i="64" s="1"/>
  <c r="C29" i="64"/>
  <c r="T29" i="64" s="1"/>
  <c r="C28" i="64"/>
  <c r="T28" i="64" s="1"/>
  <c r="C27" i="64"/>
  <c r="T27" i="64" s="1"/>
  <c r="C26" i="64"/>
  <c r="T26" i="64" s="1"/>
  <c r="C25" i="64"/>
  <c r="T25" i="64" s="1"/>
  <c r="C23" i="64"/>
  <c r="T23" i="64" s="1"/>
  <c r="C19" i="64"/>
  <c r="T19" i="64" s="1"/>
  <c r="C18" i="64"/>
  <c r="T18" i="64" s="1"/>
  <c r="C17" i="64"/>
  <c r="T17" i="64" s="1"/>
  <c r="C16" i="64"/>
  <c r="T16" i="64" s="1"/>
  <c r="C15" i="64"/>
  <c r="T15" i="64" s="1"/>
  <c r="C14" i="64"/>
  <c r="T14" i="64" s="1"/>
  <c r="C13" i="64"/>
  <c r="T13" i="64" s="1"/>
  <c r="C12" i="64"/>
  <c r="T12" i="64" s="1"/>
  <c r="C11" i="64"/>
  <c r="T11" i="64" s="1"/>
  <c r="C10" i="64"/>
  <c r="T10" i="64" s="1"/>
  <c r="C9" i="64"/>
  <c r="T9" i="64" s="1"/>
  <c r="C8" i="64"/>
  <c r="T8" i="64" s="1"/>
  <c r="C7" i="64"/>
  <c r="T7" i="64" s="1"/>
  <c r="C6" i="64"/>
  <c r="T6" i="64" s="1"/>
  <c r="C5" i="64"/>
  <c r="T5" i="64" s="1"/>
  <c r="C4" i="64"/>
  <c r="AG2" i="64"/>
  <c r="AG44" i="64"/>
  <c r="P44" i="64"/>
  <c r="P2" i="64"/>
  <c r="T45" i="64"/>
  <c r="C41" i="64"/>
  <c r="C77" i="64" s="1"/>
  <c r="T77" i="64" s="1"/>
  <c r="T64" i="64"/>
  <c r="T54" i="64"/>
  <c r="T46" i="64"/>
  <c r="AJ18" i="61"/>
  <c r="AJ17" i="61"/>
  <c r="AR12" i="61"/>
  <c r="AR11" i="61"/>
  <c r="E49" i="62"/>
  <c r="U46" i="64"/>
  <c r="M3" i="32"/>
  <c r="K9" i="32"/>
  <c r="I9" i="32"/>
  <c r="J9" i="32"/>
  <c r="K10" i="32"/>
  <c r="I10" i="32"/>
  <c r="J10" i="32"/>
  <c r="K13" i="32"/>
  <c r="I13" i="32"/>
  <c r="J13" i="32"/>
  <c r="K14" i="32"/>
  <c r="I14" i="32"/>
  <c r="J14" i="32"/>
  <c r="K15" i="32"/>
  <c r="I15" i="32"/>
  <c r="J15" i="32"/>
  <c r="K16" i="32"/>
  <c r="I16" i="32"/>
  <c r="J16" i="32"/>
  <c r="K17" i="32"/>
  <c r="I17" i="32"/>
  <c r="J17" i="32"/>
  <c r="K20" i="32"/>
  <c r="I20" i="32"/>
  <c r="J20" i="32"/>
  <c r="K21" i="32"/>
  <c r="I21" i="32"/>
  <c r="J21" i="32"/>
  <c r="K22" i="32"/>
  <c r="I22" i="32"/>
  <c r="J22" i="32"/>
  <c r="K23" i="32"/>
  <c r="I23" i="32"/>
  <c r="J23" i="32"/>
  <c r="K24" i="32"/>
  <c r="I24" i="32"/>
  <c r="J24" i="32"/>
  <c r="M4" i="32"/>
  <c r="P4" i="32"/>
  <c r="K11" i="32"/>
  <c r="I11" i="32"/>
  <c r="K12" i="32"/>
  <c r="I12" i="32"/>
  <c r="K18" i="32"/>
  <c r="I18" i="32"/>
  <c r="K19" i="32"/>
  <c r="I19" i="32"/>
  <c r="K25" i="32"/>
  <c r="I25" i="32"/>
  <c r="M2" i="32"/>
  <c r="M5" i="32"/>
  <c r="P2" i="32"/>
  <c r="P3" i="32"/>
  <c r="J11" i="32"/>
  <c r="J12" i="32"/>
  <c r="J18" i="32"/>
  <c r="J19" i="32"/>
  <c r="J25" i="32"/>
  <c r="P5" i="32"/>
  <c r="D49" i="62"/>
  <c r="D46" i="64"/>
  <c r="N2" i="16"/>
  <c r="J9" i="16"/>
  <c r="J10" i="16"/>
  <c r="J11" i="16"/>
  <c r="J12" i="16"/>
  <c r="J13" i="16"/>
  <c r="J14" i="16"/>
  <c r="J15" i="16"/>
  <c r="J16" i="16"/>
  <c r="J17" i="16"/>
  <c r="J18" i="16"/>
  <c r="J19" i="16"/>
  <c r="J20" i="16"/>
  <c r="J21" i="16"/>
  <c r="J22" i="16"/>
  <c r="J23" i="16"/>
  <c r="J24" i="16"/>
  <c r="J25" i="16"/>
  <c r="J26" i="16"/>
  <c r="N3" i="16"/>
  <c r="K9" i="16"/>
  <c r="L9" i="16"/>
  <c r="L10" i="16"/>
  <c r="K10" i="16"/>
  <c r="L13" i="16"/>
  <c r="K13" i="16"/>
  <c r="L14" i="16"/>
  <c r="K14" i="16"/>
  <c r="L15" i="16"/>
  <c r="K15" i="16"/>
  <c r="L16" i="16"/>
  <c r="K16" i="16"/>
  <c r="L17" i="16"/>
  <c r="K17" i="16"/>
  <c r="L20" i="16"/>
  <c r="K20" i="16"/>
  <c r="L21" i="16"/>
  <c r="K21" i="16"/>
  <c r="L22" i="16"/>
  <c r="K22" i="16"/>
  <c r="L23" i="16"/>
  <c r="K23" i="16"/>
  <c r="L24" i="16"/>
  <c r="K24" i="16"/>
  <c r="N4" i="16"/>
  <c r="Q4" i="16"/>
  <c r="L11" i="16"/>
  <c r="L12" i="16"/>
  <c r="L18" i="16"/>
  <c r="L19" i="16"/>
  <c r="L25" i="16"/>
  <c r="L26" i="16"/>
  <c r="N5" i="16"/>
  <c r="Q5" i="16"/>
  <c r="Q2" i="16"/>
  <c r="Q3" i="16"/>
  <c r="K11" i="16"/>
  <c r="K12" i="16"/>
  <c r="K18" i="16"/>
  <c r="K19" i="16"/>
  <c r="K25" i="16"/>
  <c r="K26" i="16"/>
  <c r="C8" i="61"/>
  <c r="B8" i="61"/>
  <c r="A9" i="16" s="1"/>
  <c r="C38" i="61"/>
  <c r="C9" i="61"/>
  <c r="B9" i="61"/>
  <c r="C10" i="61"/>
  <c r="B10" i="61"/>
  <c r="C11" i="61"/>
  <c r="B11" i="61"/>
  <c r="C12" i="61"/>
  <c r="B12" i="61"/>
  <c r="C13" i="61"/>
  <c r="B13" i="61"/>
  <c r="A14" i="32" s="1"/>
  <c r="C14" i="61"/>
  <c r="B14" i="61" s="1"/>
  <c r="A15" i="16"/>
  <c r="C15" i="61"/>
  <c r="B15" i="61"/>
  <c r="A16" i="32" s="1"/>
  <c r="C16" i="61"/>
  <c r="B16" i="61" s="1"/>
  <c r="A17" i="16"/>
  <c r="C17" i="61"/>
  <c r="B17" i="61"/>
  <c r="A18" i="32" s="1"/>
  <c r="C18" i="61"/>
  <c r="B18" i="61" s="1"/>
  <c r="C19" i="61"/>
  <c r="B19" i="61"/>
  <c r="A20" i="32" s="1"/>
  <c r="C20" i="61"/>
  <c r="B20" i="61" s="1"/>
  <c r="A21" i="32"/>
  <c r="C21" i="61"/>
  <c r="B21" i="61"/>
  <c r="A22" i="32" s="1"/>
  <c r="C22" i="61"/>
  <c r="B22" i="61" s="1"/>
  <c r="C23" i="61"/>
  <c r="C24" i="61"/>
  <c r="B24" i="61" s="1"/>
  <c r="C25" i="61"/>
  <c r="C26" i="61"/>
  <c r="B26" i="61"/>
  <c r="A27" i="16" s="1"/>
  <c r="C27" i="61"/>
  <c r="C28" i="61"/>
  <c r="B28" i="61"/>
  <c r="A29" i="32" s="1"/>
  <c r="C29" i="61"/>
  <c r="C30" i="61"/>
  <c r="B30" i="61"/>
  <c r="C31" i="61"/>
  <c r="B31" i="61"/>
  <c r="C32" i="61"/>
  <c r="B32" i="61"/>
  <c r="C33" i="61"/>
  <c r="B33" i="61"/>
  <c r="C34" i="61"/>
  <c r="B34" i="61"/>
  <c r="C35" i="61"/>
  <c r="B35" i="61"/>
  <c r="C36" i="61"/>
  <c r="B36" i="61"/>
  <c r="A37" i="16" s="1"/>
  <c r="C37" i="61"/>
  <c r="B37" i="61" s="1"/>
  <c r="A38" i="32" s="1"/>
  <c r="Z18" i="61"/>
  <c r="Z17" i="61"/>
  <c r="Z12" i="61"/>
  <c r="AN6" i="61"/>
  <c r="X3" i="16" s="1"/>
  <c r="AN8" i="61"/>
  <c r="AN7" i="61"/>
  <c r="AE18" i="61"/>
  <c r="AE17" i="61"/>
  <c r="H38" i="61"/>
  <c r="H37" i="61"/>
  <c r="H36" i="61"/>
  <c r="H35" i="61"/>
  <c r="H34" i="61"/>
  <c r="H33" i="61"/>
  <c r="H32" i="61"/>
  <c r="H31" i="61"/>
  <c r="H30" i="61"/>
  <c r="H29" i="61"/>
  <c r="H28" i="61"/>
  <c r="H27" i="61"/>
  <c r="H26" i="61"/>
  <c r="H25" i="61"/>
  <c r="H24" i="61"/>
  <c r="H23" i="61"/>
  <c r="H22" i="61"/>
  <c r="H21" i="61"/>
  <c r="H20" i="61"/>
  <c r="H19" i="61"/>
  <c r="H18" i="61"/>
  <c r="H17" i="61"/>
  <c r="H16" i="61"/>
  <c r="H15" i="61"/>
  <c r="H14" i="61"/>
  <c r="H13" i="61"/>
  <c r="H12" i="61"/>
  <c r="H11" i="61"/>
  <c r="H10" i="61"/>
  <c r="H9" i="61"/>
  <c r="H8" i="61"/>
  <c r="R4" i="61"/>
  <c r="AE12" i="61"/>
  <c r="AE11" i="61"/>
  <c r="Z11" i="61"/>
  <c r="P4" i="61"/>
  <c r="X4" i="16"/>
  <c r="X5" i="16"/>
  <c r="Q15" i="16" s="1"/>
  <c r="J27" i="16"/>
  <c r="N27" i="16" s="1"/>
  <c r="J28" i="16"/>
  <c r="J29" i="16"/>
  <c r="N29" i="16"/>
  <c r="J30" i="16"/>
  <c r="J31" i="16"/>
  <c r="N31" i="16" s="1"/>
  <c r="R31" i="16" s="1"/>
  <c r="J32" i="16"/>
  <c r="J33" i="16"/>
  <c r="N33" i="16"/>
  <c r="R33" i="16" s="1"/>
  <c r="J34" i="16"/>
  <c r="J35" i="16"/>
  <c r="J36" i="16"/>
  <c r="J37" i="16"/>
  <c r="J38" i="16"/>
  <c r="J39" i="16"/>
  <c r="L27" i="16"/>
  <c r="K27" i="16"/>
  <c r="L28" i="16"/>
  <c r="K28" i="16"/>
  <c r="O28" i="16" s="1"/>
  <c r="L29" i="16"/>
  <c r="Q29" i="16"/>
  <c r="P29" i="16" s="1"/>
  <c r="K29" i="16"/>
  <c r="L30" i="16"/>
  <c r="K30" i="16"/>
  <c r="L31" i="16"/>
  <c r="K31" i="16"/>
  <c r="L34" i="16"/>
  <c r="Q34" i="16" s="1"/>
  <c r="K34" i="16"/>
  <c r="L35" i="16"/>
  <c r="K35" i="16"/>
  <c r="L36" i="16"/>
  <c r="K36" i="16"/>
  <c r="L37" i="16"/>
  <c r="K37" i="16"/>
  <c r="L38" i="16"/>
  <c r="K38" i="16"/>
  <c r="Q38" i="16"/>
  <c r="L32" i="16"/>
  <c r="K32" i="16"/>
  <c r="L33" i="16"/>
  <c r="K33" i="16"/>
  <c r="L39" i="16"/>
  <c r="K39" i="16"/>
  <c r="M19" i="16"/>
  <c r="M18" i="16"/>
  <c r="M17" i="16"/>
  <c r="M16" i="16"/>
  <c r="M15" i="16"/>
  <c r="M14" i="16"/>
  <c r="M13" i="16"/>
  <c r="M12" i="16"/>
  <c r="M11" i="16"/>
  <c r="M10" i="16"/>
  <c r="M9" i="16"/>
  <c r="M20" i="16"/>
  <c r="M21" i="16"/>
  <c r="M22" i="16"/>
  <c r="M23" i="16"/>
  <c r="M26" i="16"/>
  <c r="M27" i="16"/>
  <c r="M28" i="16"/>
  <c r="M29" i="16"/>
  <c r="M30" i="16"/>
  <c r="M33" i="16"/>
  <c r="M34" i="16"/>
  <c r="M24" i="16"/>
  <c r="M25" i="16"/>
  <c r="M31" i="16"/>
  <c r="M32" i="16"/>
  <c r="M39" i="16"/>
  <c r="M38" i="16"/>
  <c r="M37" i="16"/>
  <c r="M36" i="16"/>
  <c r="M35" i="16"/>
  <c r="B9" i="16"/>
  <c r="B10" i="16"/>
  <c r="B11" i="16"/>
  <c r="B12" i="16"/>
  <c r="B13" i="16"/>
  <c r="B14" i="16"/>
  <c r="B15" i="16"/>
  <c r="B16" i="16"/>
  <c r="B17" i="16"/>
  <c r="B18" i="16"/>
  <c r="B19" i="16"/>
  <c r="B20" i="16"/>
  <c r="B21" i="16"/>
  <c r="B22" i="16"/>
  <c r="B23" i="16"/>
  <c r="B26" i="16"/>
  <c r="B30" i="16"/>
  <c r="B32" i="16"/>
  <c r="B35" i="16"/>
  <c r="B37" i="16"/>
  <c r="B38" i="16"/>
  <c r="E40" i="16"/>
  <c r="F40" i="16"/>
  <c r="D5" i="62"/>
  <c r="D4" i="62"/>
  <c r="B3" i="16"/>
  <c r="B2" i="62"/>
  <c r="A7" i="16"/>
  <c r="I26" i="32"/>
  <c r="I27" i="32"/>
  <c r="I28" i="32"/>
  <c r="I29" i="32"/>
  <c r="I30" i="32"/>
  <c r="I31" i="32"/>
  <c r="I32" i="32"/>
  <c r="I33" i="32"/>
  <c r="I34" i="32"/>
  <c r="I35" i="32"/>
  <c r="I36" i="32"/>
  <c r="I37" i="32"/>
  <c r="I38" i="32"/>
  <c r="I39" i="32"/>
  <c r="W4" i="32"/>
  <c r="K27" i="32"/>
  <c r="J27" i="32"/>
  <c r="K28" i="32"/>
  <c r="J28" i="32"/>
  <c r="K29" i="32"/>
  <c r="J29" i="32"/>
  <c r="K30" i="32"/>
  <c r="J30" i="32"/>
  <c r="K31" i="32"/>
  <c r="J31" i="32"/>
  <c r="K34" i="32"/>
  <c r="J34" i="32"/>
  <c r="K35" i="32"/>
  <c r="J35" i="32"/>
  <c r="K36" i="32"/>
  <c r="J36" i="32"/>
  <c r="K37" i="32"/>
  <c r="J37" i="32"/>
  <c r="K38" i="32"/>
  <c r="J38" i="32"/>
  <c r="W5" i="32"/>
  <c r="K26" i="32"/>
  <c r="J26" i="32"/>
  <c r="K32" i="32"/>
  <c r="J32" i="32"/>
  <c r="K33" i="32"/>
  <c r="J33" i="32"/>
  <c r="K39" i="32"/>
  <c r="J39" i="32"/>
  <c r="L9" i="32"/>
  <c r="L10" i="32"/>
  <c r="L11" i="32"/>
  <c r="L12" i="32"/>
  <c r="L13" i="32"/>
  <c r="L14" i="32"/>
  <c r="L15" i="32"/>
  <c r="L16" i="32"/>
  <c r="L17" i="32"/>
  <c r="L18" i="32"/>
  <c r="L19" i="32"/>
  <c r="L20" i="32"/>
  <c r="L21" i="32"/>
  <c r="L22" i="32"/>
  <c r="L23" i="32"/>
  <c r="L26" i="32"/>
  <c r="L27" i="32"/>
  <c r="L28" i="32"/>
  <c r="L29" i="32"/>
  <c r="L30" i="32"/>
  <c r="L33" i="32"/>
  <c r="L24" i="32"/>
  <c r="L25" i="32"/>
  <c r="L31" i="32"/>
  <c r="L32" i="32"/>
  <c r="L39" i="32"/>
  <c r="L38" i="32"/>
  <c r="L37" i="32"/>
  <c r="L36" i="32"/>
  <c r="L35" i="32"/>
  <c r="L34" i="32"/>
  <c r="B9" i="32"/>
  <c r="B10" i="32"/>
  <c r="B11" i="32"/>
  <c r="B12" i="32"/>
  <c r="B13" i="32"/>
  <c r="B14" i="32"/>
  <c r="B15" i="32"/>
  <c r="B16" i="32"/>
  <c r="B17" i="32"/>
  <c r="B18" i="32"/>
  <c r="B19" i="32"/>
  <c r="B20" i="32"/>
  <c r="B21" i="32"/>
  <c r="B22" i="32"/>
  <c r="B23" i="32"/>
  <c r="B25" i="32"/>
  <c r="B27" i="32"/>
  <c r="B29" i="32"/>
  <c r="B32" i="32"/>
  <c r="B33" i="32"/>
  <c r="B35" i="32"/>
  <c r="B37" i="32"/>
  <c r="B39" i="32"/>
  <c r="D40" i="32"/>
  <c r="E40" i="32"/>
  <c r="J3" i="59" s="1"/>
  <c r="E4" i="62"/>
  <c r="B3" i="32" s="1"/>
  <c r="H19" i="59"/>
  <c r="A19" i="59"/>
  <c r="A3" i="59"/>
  <c r="D11" i="59"/>
  <c r="D10" i="59"/>
  <c r="K10" i="59" s="1"/>
  <c r="D9" i="59"/>
  <c r="D8" i="59"/>
  <c r="K8" i="59"/>
  <c r="B26" i="62"/>
  <c r="C24" i="65" s="1"/>
  <c r="T24" i="65" s="1"/>
  <c r="D6" i="59"/>
  <c r="B24" i="62"/>
  <c r="C22" i="65" s="1"/>
  <c r="T22" i="65" s="1"/>
  <c r="D5" i="59"/>
  <c r="K5" i="59" s="1"/>
  <c r="B23" i="62"/>
  <c r="B22" i="62"/>
  <c r="C20" i="65" s="1"/>
  <c r="T20" i="65" s="1"/>
  <c r="D3" i="59"/>
  <c r="K3" i="59" s="1"/>
  <c r="B19" i="59"/>
  <c r="I19" i="59" s="1"/>
  <c r="A18" i="59"/>
  <c r="H18" i="59"/>
  <c r="A17" i="59"/>
  <c r="A16" i="59"/>
  <c r="H16" i="59" s="1"/>
  <c r="A15" i="59"/>
  <c r="H15" i="59" s="1"/>
  <c r="A14" i="59"/>
  <c r="H14" i="59" s="1"/>
  <c r="A13" i="59"/>
  <c r="A12" i="59"/>
  <c r="H12" i="59"/>
  <c r="A11" i="59"/>
  <c r="A10" i="59"/>
  <c r="H10" i="59" s="1"/>
  <c r="A9" i="59"/>
  <c r="H9" i="59" s="1"/>
  <c r="A8" i="59"/>
  <c r="H8" i="59"/>
  <c r="A7" i="59"/>
  <c r="A6" i="59"/>
  <c r="H6" i="59" s="1"/>
  <c r="A5" i="59"/>
  <c r="H5" i="59" s="1"/>
  <c r="A4" i="59"/>
  <c r="H4" i="59"/>
  <c r="H1" i="59"/>
  <c r="E3" i="59"/>
  <c r="H3" i="59"/>
  <c r="L3" i="59"/>
  <c r="E4" i="59"/>
  <c r="L4" i="59"/>
  <c r="K6" i="59"/>
  <c r="E7" i="59"/>
  <c r="H7" i="59"/>
  <c r="L7" i="59"/>
  <c r="E8" i="59"/>
  <c r="L8" i="59"/>
  <c r="E9" i="59"/>
  <c r="K9" i="59"/>
  <c r="L9" i="59"/>
  <c r="E10" i="59"/>
  <c r="L10" i="59"/>
  <c r="E11" i="59"/>
  <c r="H11" i="59"/>
  <c r="K11" i="59"/>
  <c r="L11" i="59"/>
  <c r="C12" i="59"/>
  <c r="J12" i="59"/>
  <c r="K12" i="59"/>
  <c r="C13" i="59"/>
  <c r="H13" i="59"/>
  <c r="J13" i="59"/>
  <c r="K13" i="59"/>
  <c r="C14" i="59"/>
  <c r="J14" i="59"/>
  <c r="C15" i="59"/>
  <c r="J15" i="59"/>
  <c r="C16" i="59"/>
  <c r="J16" i="59"/>
  <c r="D17" i="59"/>
  <c r="H17" i="59"/>
  <c r="K17" i="59"/>
  <c r="C18" i="59"/>
  <c r="J18" i="59"/>
  <c r="C2" i="62"/>
  <c r="C46" i="62"/>
  <c r="H2" i="62"/>
  <c r="E1" i="59"/>
  <c r="L1" i="59" s="1"/>
  <c r="D31" i="62"/>
  <c r="D29" i="65"/>
  <c r="E12" i="59"/>
  <c r="E6" i="59"/>
  <c r="E5" i="59"/>
  <c r="E31" i="62"/>
  <c r="X29" i="65" s="1"/>
  <c r="AG29" i="65" s="1"/>
  <c r="L12" i="59"/>
  <c r="L6" i="59"/>
  <c r="L5" i="59"/>
  <c r="B5" i="58"/>
  <c r="F5" i="58"/>
  <c r="J5" i="58" s="1"/>
  <c r="B6" i="58"/>
  <c r="C6" i="58"/>
  <c r="F6" i="58"/>
  <c r="G6" i="58"/>
  <c r="J6" i="58"/>
  <c r="B7" i="58"/>
  <c r="C7" i="58"/>
  <c r="F7" i="58"/>
  <c r="G7" i="58"/>
  <c r="J7" i="58"/>
  <c r="B8" i="58"/>
  <c r="C8" i="58"/>
  <c r="F8" i="58"/>
  <c r="G8" i="58"/>
  <c r="J8" i="58"/>
  <c r="B9" i="58"/>
  <c r="C9" i="58"/>
  <c r="F9" i="58"/>
  <c r="G9" i="58"/>
  <c r="J9" i="58"/>
  <c r="B10" i="58"/>
  <c r="C10" i="58"/>
  <c r="F10" i="58"/>
  <c r="G10" i="58"/>
  <c r="J10" i="58"/>
  <c r="B11" i="58"/>
  <c r="C11" i="58"/>
  <c r="F11" i="58"/>
  <c r="G11" i="58"/>
  <c r="J11" i="58"/>
  <c r="B12" i="58"/>
  <c r="F12" i="58" s="1"/>
  <c r="J12" i="58"/>
  <c r="B13" i="58"/>
  <c r="C13" i="58"/>
  <c r="F13" i="58"/>
  <c r="G13" i="58"/>
  <c r="J13" i="58"/>
  <c r="B14" i="58"/>
  <c r="F14" i="58" s="1"/>
  <c r="J14" i="58" s="1"/>
  <c r="B59" i="62"/>
  <c r="C56" i="65" s="1"/>
  <c r="T56" i="65" s="1"/>
  <c r="C15" i="58"/>
  <c r="G15" i="58"/>
  <c r="B60" i="62"/>
  <c r="C16" i="58"/>
  <c r="G16" i="58"/>
  <c r="B61" i="62"/>
  <c r="C58" i="65" s="1"/>
  <c r="T58" i="65" s="1"/>
  <c r="B62" i="62"/>
  <c r="B63" i="62"/>
  <c r="C19" i="58"/>
  <c r="G19" i="58"/>
  <c r="B20" i="58"/>
  <c r="C20" i="58"/>
  <c r="F20" i="58"/>
  <c r="G20" i="58"/>
  <c r="J20" i="58"/>
  <c r="B21" i="58"/>
  <c r="C21" i="58"/>
  <c r="F21" i="58"/>
  <c r="G21" i="58"/>
  <c r="J21" i="58"/>
  <c r="B22" i="58"/>
  <c r="C22" i="58"/>
  <c r="F22" i="58"/>
  <c r="G22" i="58"/>
  <c r="J22" i="58"/>
  <c r="B23" i="58"/>
  <c r="C23" i="58"/>
  <c r="F23" i="58"/>
  <c r="G23" i="58"/>
  <c r="J23" i="58"/>
  <c r="B24" i="58"/>
  <c r="F24" i="58" s="1"/>
  <c r="J24" i="58"/>
  <c r="D48" i="62"/>
  <c r="B4" i="58"/>
  <c r="E48" i="62"/>
  <c r="F4" i="58"/>
  <c r="C5" i="58"/>
  <c r="G5" i="58"/>
  <c r="D68" i="62"/>
  <c r="G65" i="65" s="1"/>
  <c r="P65" i="65" s="1"/>
  <c r="C24" i="58"/>
  <c r="C18" i="58"/>
  <c r="C17" i="58"/>
  <c r="E68" i="62"/>
  <c r="G24" i="58"/>
  <c r="G18" i="58"/>
  <c r="G17" i="58"/>
  <c r="E71" i="62"/>
  <c r="D34" i="62"/>
  <c r="D71" i="62"/>
  <c r="E34" i="62"/>
  <c r="C27" i="62"/>
  <c r="C65" i="62"/>
  <c r="F33" i="62"/>
  <c r="F34" i="62"/>
  <c r="D101" i="62"/>
  <c r="E101" i="62"/>
  <c r="F101" i="62" s="1"/>
  <c r="F70" i="62"/>
  <c r="E102" i="62"/>
  <c r="F102" i="62" s="1"/>
  <c r="G102" i="62" s="1"/>
  <c r="D105" i="62"/>
  <c r="E106" i="62"/>
  <c r="F106" i="62" s="1"/>
  <c r="G112" i="62"/>
  <c r="G111" i="62"/>
  <c r="D112" i="62"/>
  <c r="D111" i="62"/>
  <c r="H109" i="62"/>
  <c r="C22" i="62"/>
  <c r="C59" i="62"/>
  <c r="G87" i="62" s="1"/>
  <c r="C25" i="62"/>
  <c r="C62" i="62"/>
  <c r="G90" i="62"/>
  <c r="C23" i="62"/>
  <c r="C60" i="62"/>
  <c r="G88" i="62" s="1"/>
  <c r="C24" i="62"/>
  <c r="G89" i="62" s="1"/>
  <c r="C61" i="62"/>
  <c r="C26" i="62"/>
  <c r="C63" i="62"/>
  <c r="C14" i="62"/>
  <c r="C15" i="62"/>
  <c r="C16" i="62"/>
  <c r="C17" i="62"/>
  <c r="C18" i="62"/>
  <c r="C20" i="62"/>
  <c r="C28" i="62"/>
  <c r="C29" i="62"/>
  <c r="C30" i="62"/>
  <c r="A48" i="62"/>
  <c r="C49" i="62"/>
  <c r="C50" i="62"/>
  <c r="C51" i="62"/>
  <c r="C52" i="62"/>
  <c r="C53" i="62"/>
  <c r="C54" i="62"/>
  <c r="C55" i="62"/>
  <c r="C57" i="62"/>
  <c r="C64" i="62"/>
  <c r="C66" i="62"/>
  <c r="C67" i="62"/>
  <c r="E10" i="63"/>
  <c r="D36" i="64"/>
  <c r="E18" i="63"/>
  <c r="E48" i="63"/>
  <c r="E17" i="63"/>
  <c r="E11" i="63"/>
  <c r="J8" i="63"/>
  <c r="J26" i="63"/>
  <c r="J32" i="63"/>
  <c r="J41" i="63" s="1"/>
  <c r="J47" i="63"/>
  <c r="I26" i="63"/>
  <c r="I32" i="63"/>
  <c r="I41" i="63" s="1"/>
  <c r="I47" i="63" s="1"/>
  <c r="H26" i="63"/>
  <c r="H32" i="63"/>
  <c r="H41" i="63" s="1"/>
  <c r="H47" i="63"/>
  <c r="G26" i="63"/>
  <c r="G32" i="63"/>
  <c r="G41" i="63" s="1"/>
  <c r="G47" i="63" s="1"/>
  <c r="F26" i="63"/>
  <c r="F32" i="63"/>
  <c r="F41" i="63" s="1"/>
  <c r="F47" i="63"/>
  <c r="E26" i="63"/>
  <c r="E32" i="63"/>
  <c r="E41" i="63" s="1"/>
  <c r="E47" i="63" s="1"/>
  <c r="D26" i="63"/>
  <c r="D32" i="63"/>
  <c r="D41" i="63" s="1"/>
  <c r="D47" i="63"/>
  <c r="C26" i="63"/>
  <c r="C32" i="63"/>
  <c r="C41" i="63" s="1"/>
  <c r="C47" i="63" s="1"/>
  <c r="C15" i="63"/>
  <c r="C25" i="63"/>
  <c r="I33" i="63"/>
  <c r="H33" i="63"/>
  <c r="G33" i="63"/>
  <c r="F33" i="63"/>
  <c r="D33" i="63"/>
  <c r="C33" i="63"/>
  <c r="B11" i="63"/>
  <c r="B32" i="63" s="1"/>
  <c r="I31" i="63"/>
  <c r="H31" i="63"/>
  <c r="G31" i="63"/>
  <c r="F31" i="63"/>
  <c r="E31" i="63"/>
  <c r="B31" i="63"/>
  <c r="I13" i="63"/>
  <c r="H13" i="63"/>
  <c r="G13" i="63"/>
  <c r="F13" i="63"/>
  <c r="D13" i="63"/>
  <c r="C13" i="63"/>
  <c r="C3" i="63"/>
  <c r="C20" i="63"/>
  <c r="D20" i="63"/>
  <c r="D5" i="63" s="1"/>
  <c r="E20" i="63"/>
  <c r="F20" i="63"/>
  <c r="G20" i="63"/>
  <c r="H20" i="63"/>
  <c r="I20" i="63"/>
  <c r="P9" i="63"/>
  <c r="Q9" i="63"/>
  <c r="B10" i="63"/>
  <c r="B17" i="63"/>
  <c r="B41" i="63" s="1"/>
  <c r="B18" i="63"/>
  <c r="B26" i="63"/>
  <c r="C27" i="63"/>
  <c r="D27" i="63"/>
  <c r="F27" i="63"/>
  <c r="G27" i="63"/>
  <c r="H27" i="63"/>
  <c r="I27" i="63"/>
  <c r="C42" i="63"/>
  <c r="D42" i="63"/>
  <c r="E42" i="63"/>
  <c r="F42" i="63"/>
  <c r="G42" i="63"/>
  <c r="H42" i="63"/>
  <c r="I42" i="63"/>
  <c r="B47" i="63"/>
  <c r="C48" i="63"/>
  <c r="D48" i="63"/>
  <c r="F48" i="63"/>
  <c r="G48" i="63"/>
  <c r="H48" i="63"/>
  <c r="I48" i="63"/>
  <c r="AH343" i="57"/>
  <c r="AI343" i="57"/>
  <c r="AH342" i="57"/>
  <c r="AI342" i="57"/>
  <c r="AH341" i="57"/>
  <c r="AI341" i="57"/>
  <c r="AH340" i="57"/>
  <c r="AI340" i="57"/>
  <c r="AH339" i="57"/>
  <c r="AI339" i="57"/>
  <c r="AH338" i="57"/>
  <c r="AI338" i="57"/>
  <c r="AH337" i="57"/>
  <c r="AI337" i="57"/>
  <c r="AH336" i="57"/>
  <c r="AI336" i="57"/>
  <c r="AH335" i="57"/>
  <c r="AI335" i="57"/>
  <c r="AH334" i="57"/>
  <c r="AI334" i="57"/>
  <c r="AH333" i="57"/>
  <c r="AI333" i="57"/>
  <c r="AH332" i="57"/>
  <c r="AI332" i="57"/>
  <c r="AH331" i="57"/>
  <c r="AI331" i="57"/>
  <c r="AH330" i="57"/>
  <c r="AI330" i="57"/>
  <c r="AH329" i="57"/>
  <c r="AI329" i="57"/>
  <c r="AH328" i="57"/>
  <c r="AI328" i="57"/>
  <c r="AH327" i="57"/>
  <c r="AI327" i="57"/>
  <c r="AH326" i="57"/>
  <c r="AI326" i="57"/>
  <c r="AH325" i="57"/>
  <c r="AI325" i="57"/>
  <c r="AH324" i="57"/>
  <c r="AI324" i="57"/>
  <c r="AH323" i="57"/>
  <c r="AI323" i="57"/>
  <c r="AH322" i="57"/>
  <c r="AI322" i="57"/>
  <c r="AH321" i="57"/>
  <c r="AI321" i="57"/>
  <c r="AH320" i="57"/>
  <c r="AI320" i="57"/>
  <c r="AH319" i="57"/>
  <c r="AI319" i="57"/>
  <c r="AH318" i="57"/>
  <c r="AI318" i="57"/>
  <c r="AH317" i="57"/>
  <c r="AI317" i="57"/>
  <c r="AH316" i="57"/>
  <c r="AI316" i="57"/>
  <c r="AH315" i="57"/>
  <c r="AI315" i="57"/>
  <c r="AH314" i="57"/>
  <c r="AI314" i="57"/>
  <c r="AH313" i="57"/>
  <c r="AI313" i="57"/>
  <c r="AH312" i="57"/>
  <c r="AI312" i="57"/>
  <c r="AH311" i="57"/>
  <c r="AI311" i="57"/>
  <c r="AH310" i="57"/>
  <c r="AI310" i="57"/>
  <c r="AH309" i="57"/>
  <c r="AI309" i="57"/>
  <c r="AH308" i="57"/>
  <c r="AI308" i="57"/>
  <c r="AH307" i="57"/>
  <c r="AI307" i="57"/>
  <c r="AH306" i="57"/>
  <c r="AI306" i="57"/>
  <c r="AH305" i="57"/>
  <c r="AI305" i="57"/>
  <c r="AH304" i="57"/>
  <c r="AI304" i="57"/>
  <c r="AH303" i="57"/>
  <c r="AI303" i="57"/>
  <c r="AH302" i="57"/>
  <c r="AI302" i="57"/>
  <c r="AH301" i="57"/>
  <c r="AI301" i="57"/>
  <c r="AH300" i="57"/>
  <c r="AI300" i="57"/>
  <c r="AH299" i="57"/>
  <c r="AI299" i="57"/>
  <c r="AH298" i="57"/>
  <c r="AI298" i="57"/>
  <c r="AH297" i="57"/>
  <c r="AI297" i="57"/>
  <c r="AH296" i="57"/>
  <c r="AI296" i="57"/>
  <c r="AH295" i="57"/>
  <c r="AI295" i="57"/>
  <c r="AH294" i="57"/>
  <c r="AI294" i="57"/>
  <c r="AH293" i="57"/>
  <c r="AI293" i="57"/>
  <c r="AH292" i="57"/>
  <c r="AI292" i="57"/>
  <c r="AH291" i="57"/>
  <c r="AI291" i="57"/>
  <c r="AH290" i="57"/>
  <c r="AI290" i="57"/>
  <c r="AH289" i="57"/>
  <c r="AI289" i="57"/>
  <c r="AH288" i="57"/>
  <c r="AI288" i="57"/>
  <c r="AH287" i="57"/>
  <c r="AI287" i="57"/>
  <c r="AH286" i="57"/>
  <c r="AI286" i="57"/>
  <c r="AH285" i="57"/>
  <c r="AI285" i="57"/>
  <c r="AH284" i="57"/>
  <c r="AI284" i="57"/>
  <c r="AH283" i="57"/>
  <c r="AI283" i="57"/>
  <c r="AH282" i="57"/>
  <c r="AI282" i="57"/>
  <c r="AH281" i="57"/>
  <c r="AI281" i="57"/>
  <c r="AH280" i="57"/>
  <c r="AI280" i="57"/>
  <c r="AH279" i="57"/>
  <c r="AI279" i="57"/>
  <c r="AH278" i="57"/>
  <c r="AI278" i="57"/>
  <c r="AH277" i="57"/>
  <c r="AI277" i="57"/>
  <c r="AH276" i="57"/>
  <c r="AI276" i="57"/>
  <c r="AH275" i="57"/>
  <c r="AI275" i="57"/>
  <c r="AH274" i="57"/>
  <c r="AI274" i="57"/>
  <c r="AH273" i="57"/>
  <c r="AI273" i="57"/>
  <c r="AH272" i="57"/>
  <c r="AI272" i="57"/>
  <c r="AH271" i="57"/>
  <c r="AI271" i="57"/>
  <c r="AH270" i="57"/>
  <c r="AI270" i="57"/>
  <c r="AH269" i="57"/>
  <c r="AI269" i="57"/>
  <c r="AH268" i="57"/>
  <c r="AI268" i="57"/>
  <c r="AH267" i="57"/>
  <c r="AI267" i="57"/>
  <c r="AH266" i="57"/>
  <c r="AI266" i="57"/>
  <c r="AH265" i="57"/>
  <c r="AI265" i="57"/>
  <c r="AH264" i="57"/>
  <c r="AI264" i="57"/>
  <c r="AH263" i="57"/>
  <c r="AI263" i="57"/>
  <c r="AH262" i="57"/>
  <c r="AI262" i="57"/>
  <c r="AH261" i="57"/>
  <c r="AI261" i="57"/>
  <c r="AH260" i="57"/>
  <c r="AI260" i="57"/>
  <c r="AH259" i="57"/>
  <c r="AI259" i="57"/>
  <c r="AH258" i="57"/>
  <c r="AI258" i="57"/>
  <c r="AH257" i="57"/>
  <c r="AI257" i="57"/>
  <c r="AH256" i="57"/>
  <c r="AI256" i="57"/>
  <c r="AH255" i="57"/>
  <c r="AI255" i="57"/>
  <c r="AH254" i="57"/>
  <c r="AI254" i="57"/>
  <c r="AH253" i="57"/>
  <c r="AI253" i="57"/>
  <c r="AH252" i="57"/>
  <c r="AI252" i="57"/>
  <c r="AH251" i="57"/>
  <c r="AI251" i="57"/>
  <c r="AH250" i="57"/>
  <c r="AI250" i="57"/>
  <c r="AH249" i="57"/>
  <c r="AI249" i="57"/>
  <c r="AH248" i="57"/>
  <c r="AI248" i="57"/>
  <c r="AH247" i="57"/>
  <c r="AI247" i="57"/>
  <c r="AH246" i="57"/>
  <c r="AI246" i="57"/>
  <c r="AH245" i="57"/>
  <c r="AI245" i="57"/>
  <c r="AH244" i="57"/>
  <c r="AI244" i="57"/>
  <c r="AH243" i="57"/>
  <c r="AI243" i="57"/>
  <c r="AH242" i="57"/>
  <c r="AI242" i="57"/>
  <c r="AH241" i="57"/>
  <c r="AI241" i="57"/>
  <c r="AH240" i="57"/>
  <c r="AI240" i="57"/>
  <c r="AH239" i="57"/>
  <c r="AI239" i="57"/>
  <c r="AH238" i="57"/>
  <c r="AI238" i="57"/>
  <c r="AH237" i="57"/>
  <c r="AI237" i="57"/>
  <c r="AH236" i="57"/>
  <c r="AI236" i="57"/>
  <c r="AH235" i="57"/>
  <c r="AI235" i="57"/>
  <c r="AH234" i="57"/>
  <c r="AI234" i="57"/>
  <c r="AH233" i="57"/>
  <c r="AI233" i="57"/>
  <c r="AH232" i="57"/>
  <c r="AI232" i="57"/>
  <c r="AH231" i="57"/>
  <c r="AI231" i="57"/>
  <c r="AH230" i="57"/>
  <c r="AI230" i="57"/>
  <c r="AH229" i="57"/>
  <c r="AI229" i="57"/>
  <c r="AH228" i="57"/>
  <c r="AI228" i="57"/>
  <c r="AH227" i="57"/>
  <c r="AI227" i="57"/>
  <c r="AH226" i="57"/>
  <c r="AI226" i="57"/>
  <c r="AH225" i="57"/>
  <c r="AI225" i="57"/>
  <c r="AH224" i="57"/>
  <c r="AI224" i="57"/>
  <c r="AH223" i="57"/>
  <c r="AI223" i="57"/>
  <c r="AH222" i="57"/>
  <c r="AI222" i="57"/>
  <c r="AH221" i="57"/>
  <c r="AI221" i="57"/>
  <c r="AH220" i="57"/>
  <c r="AI220" i="57"/>
  <c r="AH219" i="57"/>
  <c r="AI219" i="57"/>
  <c r="AH218" i="57"/>
  <c r="AI218" i="57"/>
  <c r="AH217" i="57"/>
  <c r="AI217" i="57"/>
  <c r="AH216" i="57"/>
  <c r="AI216" i="57"/>
  <c r="AH215" i="57"/>
  <c r="AI215" i="57"/>
  <c r="AH214" i="57"/>
  <c r="AI214" i="57"/>
  <c r="AH213" i="57"/>
  <c r="AI213" i="57"/>
  <c r="AH212" i="57"/>
  <c r="AI212" i="57"/>
  <c r="AH211" i="57"/>
  <c r="AI211" i="57"/>
  <c r="AH210" i="57"/>
  <c r="AI210" i="57"/>
  <c r="AH209" i="57"/>
  <c r="AI209" i="57"/>
  <c r="AH208" i="57"/>
  <c r="AI208" i="57"/>
  <c r="AH207" i="57"/>
  <c r="AI207" i="57"/>
  <c r="AH206" i="57"/>
  <c r="AI206" i="57"/>
  <c r="AH205" i="57"/>
  <c r="AI205" i="57"/>
  <c r="AH204" i="57"/>
  <c r="AI204" i="57"/>
  <c r="AH203" i="57"/>
  <c r="AI203" i="57"/>
  <c r="AH202" i="57"/>
  <c r="AI202" i="57"/>
  <c r="AH201" i="57"/>
  <c r="AI201" i="57"/>
  <c r="AH200" i="57"/>
  <c r="AI200" i="57"/>
  <c r="AH199" i="57"/>
  <c r="AI199" i="57"/>
  <c r="AH198" i="57"/>
  <c r="AI198" i="57"/>
  <c r="AH197" i="57"/>
  <c r="AI197" i="57"/>
  <c r="AH196" i="57"/>
  <c r="AI196" i="57"/>
  <c r="AH195" i="57"/>
  <c r="AI195" i="57"/>
  <c r="AH194" i="57"/>
  <c r="AI194" i="57"/>
  <c r="AH193" i="57"/>
  <c r="AI193" i="57"/>
  <c r="AH192" i="57"/>
  <c r="AI192" i="57"/>
  <c r="AH191" i="57"/>
  <c r="AI191" i="57"/>
  <c r="AH190" i="57"/>
  <c r="AI190" i="57"/>
  <c r="AH189" i="57"/>
  <c r="AI189" i="57"/>
  <c r="AH188" i="57"/>
  <c r="AI188" i="57"/>
  <c r="AH187" i="57"/>
  <c r="AI187" i="57"/>
  <c r="AH186" i="57"/>
  <c r="AI186" i="57"/>
  <c r="AH185" i="57"/>
  <c r="AI185" i="57"/>
  <c r="AH184" i="57"/>
  <c r="AI184" i="57"/>
  <c r="AH183" i="57"/>
  <c r="AI183" i="57"/>
  <c r="AH182" i="57"/>
  <c r="AI182" i="57"/>
  <c r="AH181" i="57"/>
  <c r="AI181" i="57"/>
  <c r="AH180" i="57"/>
  <c r="AI180" i="57"/>
  <c r="AH179" i="57"/>
  <c r="AI179" i="57"/>
  <c r="AH178" i="57"/>
  <c r="AI178" i="57"/>
  <c r="AH177" i="57"/>
  <c r="AI177" i="57"/>
  <c r="AH176" i="57"/>
  <c r="AI176" i="57"/>
  <c r="AH175" i="57"/>
  <c r="AI175" i="57"/>
  <c r="AH174" i="57"/>
  <c r="AI174" i="57"/>
  <c r="AH173" i="57"/>
  <c r="AI173" i="57"/>
  <c r="AH172" i="57"/>
  <c r="AI172" i="57"/>
  <c r="AH171" i="57"/>
  <c r="AI171" i="57"/>
  <c r="AH170" i="57"/>
  <c r="AI170" i="57"/>
  <c r="AH169" i="57"/>
  <c r="AI169" i="57"/>
  <c r="AH168" i="57"/>
  <c r="AI168" i="57"/>
  <c r="AH167" i="57"/>
  <c r="AI167" i="57"/>
  <c r="AH166" i="57"/>
  <c r="AI166" i="57"/>
  <c r="AH165" i="57"/>
  <c r="AI165" i="57"/>
  <c r="AH164" i="57"/>
  <c r="AI164" i="57"/>
  <c r="AH163" i="57"/>
  <c r="AI163" i="57"/>
  <c r="AH162" i="57"/>
  <c r="AI162" i="57"/>
  <c r="AH161" i="57"/>
  <c r="AI161" i="57"/>
  <c r="AH160" i="57"/>
  <c r="AI160" i="57"/>
  <c r="AH159" i="57"/>
  <c r="AI159" i="57"/>
  <c r="AH158" i="57"/>
  <c r="AI158" i="57"/>
  <c r="AH157" i="57"/>
  <c r="AI157" i="57"/>
  <c r="AH156" i="57"/>
  <c r="AI156" i="57"/>
  <c r="AH155" i="57"/>
  <c r="AI155" i="57"/>
  <c r="AH154" i="57"/>
  <c r="AI154" i="57"/>
  <c r="AH153" i="57"/>
  <c r="AI153" i="57"/>
  <c r="AH152" i="57"/>
  <c r="AI152" i="57"/>
  <c r="AH151" i="57"/>
  <c r="AI151" i="57"/>
  <c r="AH150" i="57"/>
  <c r="AI150" i="57"/>
  <c r="AH149" i="57"/>
  <c r="AI149" i="57"/>
  <c r="AH148" i="57"/>
  <c r="AI148" i="57"/>
  <c r="AH147" i="57"/>
  <c r="AI147" i="57"/>
  <c r="AH146" i="57"/>
  <c r="AI146" i="57"/>
  <c r="AH145" i="57"/>
  <c r="AI145" i="57"/>
  <c r="AH144" i="57"/>
  <c r="AI144" i="57"/>
  <c r="AH143" i="57"/>
  <c r="AI143" i="57"/>
  <c r="AH142" i="57"/>
  <c r="AI142" i="57"/>
  <c r="AH141" i="57"/>
  <c r="AI141" i="57"/>
  <c r="AH140" i="57"/>
  <c r="AI140" i="57"/>
  <c r="AH139" i="57"/>
  <c r="AI139" i="57"/>
  <c r="AH138" i="57"/>
  <c r="AI138" i="57"/>
  <c r="AH137" i="57"/>
  <c r="AI137" i="57"/>
  <c r="AH136" i="57"/>
  <c r="AI136" i="57"/>
  <c r="AH135" i="57"/>
  <c r="AI135" i="57"/>
  <c r="AH134" i="57"/>
  <c r="AI134" i="57"/>
  <c r="AH133" i="57"/>
  <c r="AI133" i="57"/>
  <c r="AH132" i="57"/>
  <c r="AI132" i="57"/>
  <c r="AH131" i="57"/>
  <c r="AI131" i="57"/>
  <c r="AH130" i="57"/>
  <c r="AI130" i="57"/>
  <c r="AH129" i="57"/>
  <c r="AI129" i="57"/>
  <c r="AH128" i="57"/>
  <c r="AI128" i="57"/>
  <c r="AH127" i="57"/>
  <c r="AI127" i="57"/>
  <c r="AH126" i="57"/>
  <c r="AI126" i="57"/>
  <c r="AH125" i="57"/>
  <c r="AI125" i="57"/>
  <c r="AH124" i="57"/>
  <c r="AI124" i="57"/>
  <c r="AH123" i="57"/>
  <c r="AI123" i="57"/>
  <c r="AH122" i="57"/>
  <c r="AI122" i="57"/>
  <c r="AH121" i="57"/>
  <c r="AI121" i="57"/>
  <c r="AH120" i="57"/>
  <c r="AI120" i="57"/>
  <c r="AH119" i="57"/>
  <c r="AI119" i="57"/>
  <c r="AH118" i="57"/>
  <c r="AI118" i="57"/>
  <c r="AH117" i="57"/>
  <c r="AI117" i="57"/>
  <c r="AH116" i="57"/>
  <c r="AI116" i="57"/>
  <c r="AH115" i="57"/>
  <c r="AI115" i="57"/>
  <c r="AH114" i="57"/>
  <c r="AI114" i="57"/>
  <c r="AH113" i="57"/>
  <c r="AI113" i="57"/>
  <c r="AH112" i="57"/>
  <c r="AI112" i="57"/>
  <c r="AH111" i="57"/>
  <c r="AI111" i="57"/>
  <c r="AH110" i="57"/>
  <c r="AI110" i="57"/>
  <c r="AH109" i="57"/>
  <c r="AI109" i="57"/>
  <c r="AH108" i="57"/>
  <c r="AI108" i="57"/>
  <c r="AH107" i="57"/>
  <c r="AI107" i="57"/>
  <c r="AH106" i="57"/>
  <c r="AI106" i="57"/>
  <c r="AH105" i="57"/>
  <c r="AI105" i="57"/>
  <c r="AH104" i="57"/>
  <c r="AI104" i="57"/>
  <c r="AH103" i="57"/>
  <c r="AI103" i="57"/>
  <c r="AH102" i="57"/>
  <c r="AI102" i="57"/>
  <c r="AH101" i="57"/>
  <c r="AI101" i="57"/>
  <c r="AH100" i="57"/>
  <c r="AI100" i="57"/>
  <c r="AH99" i="57"/>
  <c r="AI99" i="57"/>
  <c r="AH98" i="57"/>
  <c r="AI98" i="57"/>
  <c r="AH97" i="57"/>
  <c r="AI97" i="57"/>
  <c r="AH96" i="57"/>
  <c r="AI96" i="57"/>
  <c r="AH95" i="57"/>
  <c r="AI95" i="57"/>
  <c r="AH94" i="57"/>
  <c r="AI94" i="57"/>
  <c r="AH93" i="57"/>
  <c r="AI93" i="57"/>
  <c r="AH92" i="57"/>
  <c r="AI92" i="57"/>
  <c r="AH91" i="57"/>
  <c r="AI91" i="57"/>
  <c r="AH90" i="57"/>
  <c r="AI90" i="57"/>
  <c r="AH89" i="57"/>
  <c r="AI89" i="57"/>
  <c r="AH88" i="57"/>
  <c r="AI88" i="57"/>
  <c r="AH87" i="57"/>
  <c r="AI87" i="57"/>
  <c r="AH86" i="57"/>
  <c r="AI86" i="57"/>
  <c r="AH85" i="57"/>
  <c r="AI85" i="57"/>
  <c r="AH84" i="57"/>
  <c r="AI84" i="57"/>
  <c r="AH83" i="57"/>
  <c r="AI83" i="57"/>
  <c r="AH82" i="57"/>
  <c r="AI82" i="57"/>
  <c r="AH81" i="57"/>
  <c r="AI81" i="57"/>
  <c r="AH80" i="57"/>
  <c r="AI80" i="57"/>
  <c r="AH79" i="57"/>
  <c r="AI79" i="57"/>
  <c r="AH78" i="57"/>
  <c r="AI78" i="57"/>
  <c r="AH77" i="57"/>
  <c r="AI77" i="57"/>
  <c r="AH76" i="57"/>
  <c r="AI76" i="57"/>
  <c r="AH75" i="57"/>
  <c r="AI75" i="57"/>
  <c r="AH74" i="57"/>
  <c r="AI74" i="57"/>
  <c r="AH73" i="57"/>
  <c r="AI73" i="57"/>
  <c r="AH72" i="57"/>
  <c r="AI72" i="57"/>
  <c r="AH71" i="57"/>
  <c r="AI71" i="57"/>
  <c r="AH70" i="57"/>
  <c r="AI70" i="57"/>
  <c r="AH69" i="57"/>
  <c r="AI69" i="57"/>
  <c r="AH68" i="57"/>
  <c r="AI68" i="57"/>
  <c r="AH67" i="57"/>
  <c r="AI67" i="57"/>
  <c r="AH66" i="57"/>
  <c r="AI66" i="57"/>
  <c r="AH65" i="57"/>
  <c r="AI65" i="57"/>
  <c r="AH64" i="57"/>
  <c r="AI64" i="57"/>
  <c r="AH63" i="57"/>
  <c r="AI63" i="57"/>
  <c r="AH62" i="57"/>
  <c r="AI62" i="57"/>
  <c r="AH61" i="57"/>
  <c r="AI61" i="57"/>
  <c r="AH60" i="57"/>
  <c r="AI60" i="57"/>
  <c r="AH59" i="57"/>
  <c r="AI59" i="57"/>
  <c r="AH57" i="57"/>
  <c r="AI57" i="57"/>
  <c r="AH56" i="57"/>
  <c r="AI56" i="57"/>
  <c r="AH55" i="57"/>
  <c r="AI55" i="57"/>
  <c r="AH54" i="57"/>
  <c r="AI54" i="57"/>
  <c r="AH53" i="57"/>
  <c r="AI53" i="57"/>
  <c r="AH52" i="57"/>
  <c r="AI52" i="57"/>
  <c r="AH51" i="57"/>
  <c r="AI51" i="57"/>
  <c r="AH50" i="57"/>
  <c r="AI50" i="57"/>
  <c r="AH49" i="57"/>
  <c r="AI49" i="57"/>
  <c r="AH48" i="57"/>
  <c r="AI48" i="57"/>
  <c r="AH47" i="57"/>
  <c r="AI47" i="57"/>
  <c r="AH46" i="57"/>
  <c r="AI46" i="57"/>
  <c r="AH44" i="57"/>
  <c r="AI44" i="57"/>
  <c r="AH43" i="57"/>
  <c r="AI43" i="57"/>
  <c r="AH42" i="57"/>
  <c r="AI42" i="57"/>
  <c r="AH41" i="57"/>
  <c r="AI41" i="57"/>
  <c r="AH40" i="57"/>
  <c r="AI40" i="57"/>
  <c r="AH39" i="57"/>
  <c r="AI39" i="57"/>
  <c r="AH38" i="57"/>
  <c r="AI38" i="57"/>
  <c r="AH37" i="57"/>
  <c r="AI37" i="57"/>
  <c r="AH36" i="57"/>
  <c r="AI36" i="57"/>
  <c r="AH35" i="57"/>
  <c r="AI35" i="57"/>
  <c r="AH34" i="57"/>
  <c r="AI34" i="57"/>
  <c r="AH33" i="57"/>
  <c r="AI33" i="57"/>
  <c r="AH32" i="57"/>
  <c r="AI32" i="57"/>
  <c r="AH31" i="57"/>
  <c r="AI31" i="57"/>
  <c r="AH30" i="57"/>
  <c r="AI30" i="57"/>
  <c r="AH29" i="57"/>
  <c r="AI29" i="57"/>
  <c r="AH28" i="57"/>
  <c r="AI28" i="57"/>
  <c r="AH27" i="57"/>
  <c r="AI27" i="57"/>
  <c r="AH26" i="57"/>
  <c r="AI26" i="57"/>
  <c r="AH25" i="57"/>
  <c r="AI25" i="57"/>
  <c r="AH24" i="57"/>
  <c r="AI24" i="57"/>
  <c r="AH23" i="57"/>
  <c r="AI23" i="57"/>
  <c r="AH22" i="57"/>
  <c r="AI22" i="57"/>
  <c r="AH21" i="57"/>
  <c r="AI21" i="57"/>
  <c r="AH20" i="57"/>
  <c r="AI20" i="57"/>
  <c r="AH19" i="57"/>
  <c r="AI19" i="57"/>
  <c r="AH18" i="57"/>
  <c r="AI18" i="57"/>
  <c r="AH17" i="57"/>
  <c r="AI17" i="57"/>
  <c r="AH16" i="57"/>
  <c r="AI16" i="57"/>
  <c r="AH15" i="57"/>
  <c r="AI15" i="57"/>
  <c r="AH14" i="57"/>
  <c r="AI14" i="57"/>
  <c r="AH13" i="57"/>
  <c r="AI13" i="57"/>
  <c r="AH12" i="57"/>
  <c r="AI12" i="57"/>
  <c r="AH11" i="57"/>
  <c r="AI11" i="57"/>
  <c r="AH10" i="57"/>
  <c r="AI10" i="57"/>
  <c r="AH9" i="57"/>
  <c r="AI9" i="57"/>
  <c r="AH8" i="57"/>
  <c r="AI8" i="57"/>
  <c r="AH7" i="57"/>
  <c r="AI7" i="57"/>
  <c r="AH6" i="57"/>
  <c r="AI6" i="57"/>
  <c r="AH5" i="57"/>
  <c r="AI5" i="57"/>
  <c r="AL6" i="57"/>
  <c r="AL7" i="57"/>
  <c r="AL8" i="57" s="1"/>
  <c r="AL9" i="57" s="1"/>
  <c r="AL10" i="57" s="1"/>
  <c r="AL11" i="57"/>
  <c r="AL12" i="57" s="1"/>
  <c r="AL13" i="57" s="1"/>
  <c r="AL14" i="57" s="1"/>
  <c r="AL15" i="57" s="1"/>
  <c r="AL16" i="57" s="1"/>
  <c r="AL17" i="57" s="1"/>
  <c r="AL18" i="57" s="1"/>
  <c r="AL19" i="57" s="1"/>
  <c r="AL20" i="57" s="1"/>
  <c r="AL21" i="57" s="1"/>
  <c r="AL22" i="57" s="1"/>
  <c r="AL23" i="57" s="1"/>
  <c r="AL24" i="57" s="1"/>
  <c r="AL25" i="57" s="1"/>
  <c r="AL26" i="57" s="1"/>
  <c r="AL27" i="57" s="1"/>
  <c r="AL28" i="57" s="1"/>
  <c r="AL29" i="57" s="1"/>
  <c r="AL30" i="57" s="1"/>
  <c r="AL31" i="57" s="1"/>
  <c r="AL32" i="57" s="1"/>
  <c r="AL33" i="57" s="1"/>
  <c r="AL34" i="57" s="1"/>
  <c r="AL35" i="57" s="1"/>
  <c r="AL36" i="57" s="1"/>
  <c r="AL37" i="57" s="1"/>
  <c r="AL38" i="57" s="1"/>
  <c r="AL39" i="57" s="1"/>
  <c r="AL40" i="57" s="1"/>
  <c r="AL41" i="57" s="1"/>
  <c r="AL42" i="57" s="1"/>
  <c r="AL43" i="57" s="1"/>
  <c r="AN42" i="57"/>
  <c r="AN41" i="57"/>
  <c r="AN40" i="57"/>
  <c r="AN39" i="57"/>
  <c r="AN38" i="57"/>
  <c r="AN37" i="57"/>
  <c r="AN36" i="57"/>
  <c r="AN35" i="57"/>
  <c r="AN34" i="57"/>
  <c r="AN33" i="57"/>
  <c r="AN32" i="57"/>
  <c r="AN31" i="57"/>
  <c r="AN30" i="57"/>
  <c r="AN29" i="57"/>
  <c r="AN28" i="57"/>
  <c r="AN27" i="57"/>
  <c r="AN26" i="57"/>
  <c r="AN25" i="57"/>
  <c r="AN24" i="57"/>
  <c r="AN23" i="57"/>
  <c r="AN22" i="57"/>
  <c r="AN21" i="57"/>
  <c r="AN20" i="57"/>
  <c r="AN19" i="57"/>
  <c r="AN18" i="57"/>
  <c r="AN17" i="57"/>
  <c r="AN16" i="57"/>
  <c r="AN15" i="57"/>
  <c r="AN14" i="57"/>
  <c r="AN13" i="57"/>
  <c r="AN12" i="57"/>
  <c r="AN11" i="57"/>
  <c r="AN10" i="57"/>
  <c r="AN9" i="57"/>
  <c r="AN8" i="57"/>
  <c r="AN7" i="57"/>
  <c r="AN6" i="57"/>
  <c r="AN5" i="57"/>
  <c r="AH4" i="57"/>
  <c r="AI4" i="57"/>
  <c r="I5" i="63"/>
  <c r="N12" i="16"/>
  <c r="N16" i="16"/>
  <c r="R16" i="16" s="1"/>
  <c r="N20" i="16"/>
  <c r="N24" i="16"/>
  <c r="R24" i="16" s="1"/>
  <c r="S24" i="16" s="1"/>
  <c r="W3" i="32"/>
  <c r="O29" i="16"/>
  <c r="O32" i="16"/>
  <c r="C5" i="63"/>
  <c r="R9" i="63"/>
  <c r="O13" i="16"/>
  <c r="O15" i="16"/>
  <c r="O17" i="16"/>
  <c r="O21" i="16"/>
  <c r="O23" i="16"/>
  <c r="O26" i="16"/>
  <c r="Q19" i="16"/>
  <c r="P19" i="16"/>
  <c r="Q13" i="16"/>
  <c r="P13" i="16"/>
  <c r="Q24" i="16"/>
  <c r="P24" i="16"/>
  <c r="Q20" i="16"/>
  <c r="P20" i="16"/>
  <c r="Q14" i="16"/>
  <c r="P14" i="16"/>
  <c r="Q10" i="16"/>
  <c r="P10" i="16"/>
  <c r="J17" i="63"/>
  <c r="J18" i="63"/>
  <c r="B19" i="58"/>
  <c r="F19" i="58"/>
  <c r="J19" i="58" s="1"/>
  <c r="B18" i="58"/>
  <c r="F18" i="58" s="1"/>
  <c r="J18" i="58"/>
  <c r="B17" i="58"/>
  <c r="F17" i="58"/>
  <c r="J17" i="58" s="1"/>
  <c r="B16" i="58"/>
  <c r="F16" i="58" s="1"/>
  <c r="J16" i="58"/>
  <c r="B15" i="58"/>
  <c r="F15" i="58"/>
  <c r="J15" i="58" s="1"/>
  <c r="D7" i="59"/>
  <c r="K7" i="59" s="1"/>
  <c r="Q33" i="16"/>
  <c r="P33" i="16" s="1"/>
  <c r="P34" i="16"/>
  <c r="O38" i="16"/>
  <c r="O34" i="16"/>
  <c r="Q18" i="16"/>
  <c r="P18" i="16" s="1"/>
  <c r="Q23" i="16"/>
  <c r="P23" i="16" s="1"/>
  <c r="N25" i="16"/>
  <c r="N21" i="16"/>
  <c r="N17" i="16"/>
  <c r="N13" i="16"/>
  <c r="J42" i="63"/>
  <c r="O7" i="63"/>
  <c r="G106" i="62"/>
  <c r="F113" i="62"/>
  <c r="H102" i="62"/>
  <c r="N36" i="16"/>
  <c r="R36" i="16" s="1"/>
  <c r="N32" i="16"/>
  <c r="N28" i="16"/>
  <c r="R28" i="16" s="1"/>
  <c r="S28" i="16"/>
  <c r="C68" i="62"/>
  <c r="Q30" i="16"/>
  <c r="O27" i="16"/>
  <c r="N30" i="16"/>
  <c r="N34" i="16"/>
  <c r="N38" i="16"/>
  <c r="N11" i="16"/>
  <c r="N15" i="16"/>
  <c r="N19" i="16"/>
  <c r="N23" i="16"/>
  <c r="O12" i="16"/>
  <c r="O36" i="16"/>
  <c r="O33" i="16"/>
  <c r="N31" i="32"/>
  <c r="O11" i="16"/>
  <c r="O18" i="16"/>
  <c r="O25" i="16"/>
  <c r="O24" i="16"/>
  <c r="O22" i="16"/>
  <c r="O20" i="16"/>
  <c r="O16" i="16"/>
  <c r="O14" i="16"/>
  <c r="O10" i="16"/>
  <c r="O19" i="16"/>
  <c r="O37" i="16"/>
  <c r="N26" i="16"/>
  <c r="N22" i="16"/>
  <c r="N18" i="16"/>
  <c r="N14" i="16"/>
  <c r="R14" i="16" s="1"/>
  <c r="N10" i="16"/>
  <c r="N39" i="16"/>
  <c r="E5" i="62"/>
  <c r="P35" i="32"/>
  <c r="P15" i="32"/>
  <c r="O15" i="32" s="1"/>
  <c r="P12" i="32"/>
  <c r="O12" i="32" s="1"/>
  <c r="P28" i="32"/>
  <c r="O35" i="32"/>
  <c r="P10" i="32"/>
  <c r="O10" i="32" s="1"/>
  <c r="P29" i="32"/>
  <c r="P37" i="32"/>
  <c r="N13" i="32"/>
  <c r="M12" i="32"/>
  <c r="N34" i="32"/>
  <c r="B36" i="16"/>
  <c r="B34" i="16"/>
  <c r="N10" i="32"/>
  <c r="M27" i="32"/>
  <c r="N27" i="32"/>
  <c r="P30" i="32"/>
  <c r="P26" i="32"/>
  <c r="O26" i="32" s="1"/>
  <c r="P25" i="32"/>
  <c r="O25" i="32" s="1"/>
  <c r="P9" i="32"/>
  <c r="R39" i="16"/>
  <c r="S39" i="16" s="1"/>
  <c r="R38" i="16"/>
  <c r="S38" i="16" s="1"/>
  <c r="Q12" i="16"/>
  <c r="P12" i="16" s="1"/>
  <c r="Q11" i="16"/>
  <c r="P11" i="16" s="1"/>
  <c r="Q16" i="16"/>
  <c r="P16" i="16" s="1"/>
  <c r="Q22" i="16"/>
  <c r="P22" i="16" s="1"/>
  <c r="Q9" i="16"/>
  <c r="P9" i="16" s="1"/>
  <c r="Q17" i="16"/>
  <c r="P17" i="16" s="1"/>
  <c r="Q21" i="16"/>
  <c r="P21" i="16" s="1"/>
  <c r="Q26" i="16"/>
  <c r="P26" i="16" s="1"/>
  <c r="Q25" i="16"/>
  <c r="P25" i="16" s="1"/>
  <c r="C26" i="58"/>
  <c r="G26" i="58" s="1"/>
  <c r="K26" i="58" s="1"/>
  <c r="Q28" i="16"/>
  <c r="P28" i="16"/>
  <c r="Q36" i="16"/>
  <c r="P36" i="16"/>
  <c r="Q27" i="16"/>
  <c r="P27" i="16"/>
  <c r="S33" i="16"/>
  <c r="P15" i="16"/>
  <c r="A37" i="32"/>
  <c r="A13" i="16"/>
  <c r="A22" i="16"/>
  <c r="A14" i="16"/>
  <c r="U66" i="64"/>
  <c r="D41" i="64"/>
  <c r="T73" i="64"/>
  <c r="T75" i="64"/>
  <c r="T70" i="64"/>
  <c r="T76" i="64"/>
  <c r="C31" i="62"/>
  <c r="E88" i="62" s="1"/>
  <c r="R21" i="16"/>
  <c r="S21" i="16" s="1"/>
  <c r="O9" i="16"/>
  <c r="N9" i="16"/>
  <c r="R9" i="16"/>
  <c r="P34" i="64"/>
  <c r="AG34" i="64"/>
  <c r="P70" i="64"/>
  <c r="AG70" i="64"/>
  <c r="T4" i="64"/>
  <c r="T34" i="64"/>
  <c r="T35" i="64"/>
  <c r="T36" i="64"/>
  <c r="T37" i="64"/>
  <c r="T38" i="64"/>
  <c r="T39" i="64"/>
  <c r="T40" i="64"/>
  <c r="A13" i="32"/>
  <c r="S36" i="16"/>
  <c r="S16" i="16"/>
  <c r="H5" i="63"/>
  <c r="R10" i="16"/>
  <c r="S10" i="16"/>
  <c r="S31" i="16"/>
  <c r="R30" i="16"/>
  <c r="S30" i="16"/>
  <c r="R27" i="16"/>
  <c r="S27" i="16"/>
  <c r="S14" i="16"/>
  <c r="R13" i="16"/>
  <c r="S13" i="16" s="1"/>
  <c r="R19" i="16"/>
  <c r="S19" i="16" s="1"/>
  <c r="R17" i="16"/>
  <c r="S17" i="16" s="1"/>
  <c r="R12" i="16"/>
  <c r="S12" i="16" s="1"/>
  <c r="R23" i="16"/>
  <c r="S23" i="16" s="1"/>
  <c r="R22" i="16"/>
  <c r="S22" i="16" s="1"/>
  <c r="R32" i="16"/>
  <c r="S32" i="16" s="1"/>
  <c r="R15" i="16"/>
  <c r="S15" i="16" s="1"/>
  <c r="R20" i="16"/>
  <c r="S20" i="16" s="1"/>
  <c r="U53" i="64"/>
  <c r="U55" i="64"/>
  <c r="D56" i="62"/>
  <c r="R29" i="16"/>
  <c r="S29" i="16" s="1"/>
  <c r="R11" i="16"/>
  <c r="S11" i="16" s="1"/>
  <c r="D29" i="64"/>
  <c r="U29" i="64"/>
  <c r="D58" i="62"/>
  <c r="C12" i="58"/>
  <c r="D53" i="64"/>
  <c r="C14" i="58"/>
  <c r="D55" i="64"/>
  <c r="D66" i="64"/>
  <c r="T34" i="65"/>
  <c r="T35" i="65"/>
  <c r="T36" i="65"/>
  <c r="T37" i="65"/>
  <c r="T38" i="65"/>
  <c r="T39" i="65"/>
  <c r="T40" i="65"/>
  <c r="S41" i="65"/>
  <c r="A35" i="32"/>
  <c r="A35" i="16"/>
  <c r="A20" i="16"/>
  <c r="A16" i="16"/>
  <c r="A32" i="16"/>
  <c r="A32" i="32"/>
  <c r="A19" i="32"/>
  <c r="A19" i="16"/>
  <c r="A11" i="32"/>
  <c r="A11" i="16"/>
  <c r="A38" i="16"/>
  <c r="A34" i="16"/>
  <c r="A34" i="32"/>
  <c r="A31" i="16"/>
  <c r="A31" i="32"/>
  <c r="A27" i="32"/>
  <c r="A23" i="16"/>
  <c r="A23" i="32"/>
  <c r="A18" i="16"/>
  <c r="A15" i="32"/>
  <c r="A10" i="16"/>
  <c r="A10" i="32"/>
  <c r="A36" i="16"/>
  <c r="A36" i="32"/>
  <c r="A33" i="32"/>
  <c r="A33" i="16"/>
  <c r="A29" i="16"/>
  <c r="A25" i="32"/>
  <c r="A25" i="16"/>
  <c r="A21" i="16"/>
  <c r="A12" i="16"/>
  <c r="A12" i="32"/>
  <c r="A9" i="32"/>
  <c r="B38" i="32"/>
  <c r="B36" i="32"/>
  <c r="B34" i="32"/>
  <c r="B31" i="32"/>
  <c r="B33" i="16"/>
  <c r="B31" i="16"/>
  <c r="B29" i="16"/>
  <c r="B27" i="16"/>
  <c r="B25" i="16"/>
  <c r="P26" i="65"/>
  <c r="P23" i="64"/>
  <c r="P22" i="65"/>
  <c r="S41" i="64"/>
  <c r="U4" i="65"/>
  <c r="U4" i="64"/>
  <c r="D4" i="65"/>
  <c r="A17" i="32"/>
  <c r="D4" i="64"/>
  <c r="B46" i="62"/>
  <c r="A7" i="32"/>
  <c r="B1" i="58"/>
  <c r="E16" i="59"/>
  <c r="D109" i="62" s="1"/>
  <c r="K3" i="58"/>
  <c r="D5" i="65"/>
  <c r="D5" i="64"/>
  <c r="U7" i="64"/>
  <c r="U7" i="65"/>
  <c r="D6" i="64"/>
  <c r="D6" i="65"/>
  <c r="U5" i="65"/>
  <c r="U5" i="64"/>
  <c r="D7" i="65"/>
  <c r="D7" i="64"/>
  <c r="U8" i="65"/>
  <c r="U8" i="64"/>
  <c r="U9" i="65"/>
  <c r="U9" i="64"/>
  <c r="D9" i="65"/>
  <c r="D9" i="64"/>
  <c r="U6" i="65"/>
  <c r="U6" i="64"/>
  <c r="D8" i="64"/>
  <c r="D8" i="65"/>
  <c r="D17" i="65"/>
  <c r="D17" i="64"/>
  <c r="U11" i="64"/>
  <c r="U11" i="65"/>
  <c r="U10" i="64"/>
  <c r="U10" i="65"/>
  <c r="D11" i="64"/>
  <c r="D11" i="65"/>
  <c r="D10" i="65"/>
  <c r="D10" i="64"/>
  <c r="U17" i="64"/>
  <c r="U17" i="65"/>
  <c r="D19" i="65"/>
  <c r="D19" i="64"/>
  <c r="D30" i="65"/>
  <c r="D30" i="64"/>
  <c r="U19" i="64"/>
  <c r="U19" i="65"/>
  <c r="U30" i="64"/>
  <c r="U30" i="65"/>
  <c r="O9" i="32" l="1"/>
  <c r="Q27" i="32"/>
  <c r="Q12" i="32"/>
  <c r="R18" i="16"/>
  <c r="R26" i="16"/>
  <c r="R34" i="16"/>
  <c r="J102" i="62"/>
  <c r="I102" i="62"/>
  <c r="R25" i="16"/>
  <c r="X77" i="65"/>
  <c r="O8" i="63"/>
  <c r="J48" i="63"/>
  <c r="X77" i="64"/>
  <c r="N12" i="32"/>
  <c r="M16" i="32"/>
  <c r="N11" i="32"/>
  <c r="N22" i="32"/>
  <c r="M22" i="32"/>
  <c r="N9" i="32"/>
  <c r="N21" i="32"/>
  <c r="N23" i="32"/>
  <c r="N26" i="32"/>
  <c r="N18" i="32"/>
  <c r="N20" i="32"/>
  <c r="M28" i="32"/>
  <c r="M20" i="32"/>
  <c r="N14" i="32"/>
  <c r="N32" i="32"/>
  <c r="N19" i="32"/>
  <c r="N16" i="32"/>
  <c r="M15" i="32"/>
  <c r="M11" i="32"/>
  <c r="M24" i="32"/>
  <c r="N15" i="32"/>
  <c r="M9" i="32"/>
  <c r="M19" i="32"/>
  <c r="M30" i="32"/>
  <c r="N17" i="32"/>
  <c r="M36" i="32"/>
  <c r="M32" i="32"/>
  <c r="N25" i="32"/>
  <c r="M26" i="32"/>
  <c r="M10" i="32"/>
  <c r="M38" i="32"/>
  <c r="M23" i="32"/>
  <c r="M21" i="32"/>
  <c r="M17" i="32"/>
  <c r="M13" i="32"/>
  <c r="X36" i="65"/>
  <c r="X36" i="64"/>
  <c r="J11" i="63"/>
  <c r="E33" i="63"/>
  <c r="G36" i="65"/>
  <c r="P36" i="65" s="1"/>
  <c r="E13" i="63"/>
  <c r="E5" i="63" s="1"/>
  <c r="J10" i="63"/>
  <c r="G36" i="64"/>
  <c r="P36" i="64" s="1"/>
  <c r="G101" i="62"/>
  <c r="H101" i="62" s="1"/>
  <c r="L16" i="59"/>
  <c r="G3" i="58"/>
  <c r="C3" i="58"/>
  <c r="G55" i="65"/>
  <c r="P55" i="65" s="1"/>
  <c r="G55" i="64"/>
  <c r="P55" i="64" s="1"/>
  <c r="D69" i="62"/>
  <c r="G53" i="65"/>
  <c r="P53" i="65" s="1"/>
  <c r="G53" i="64"/>
  <c r="P53" i="64" s="1"/>
  <c r="D70" i="62"/>
  <c r="S9" i="16"/>
  <c r="M34" i="32"/>
  <c r="M25" i="32"/>
  <c r="M33" i="32"/>
  <c r="N24" i="32"/>
  <c r="M14" i="32"/>
  <c r="M18" i="32"/>
  <c r="P7" i="63"/>
  <c r="Q7" i="63"/>
  <c r="J20" i="63"/>
  <c r="E27" i="63"/>
  <c r="F5" i="63"/>
  <c r="E105" i="62"/>
  <c r="F105" i="62" s="1"/>
  <c r="G29" i="65"/>
  <c r="P29" i="65" s="1"/>
  <c r="G29" i="64"/>
  <c r="C21" i="65"/>
  <c r="T21" i="65" s="1"/>
  <c r="C21" i="64"/>
  <c r="T21" i="64" s="1"/>
  <c r="D4" i="59"/>
  <c r="K4" i="59" s="1"/>
  <c r="P20" i="32"/>
  <c r="O20" i="32" s="1"/>
  <c r="P19" i="32"/>
  <c r="O19" i="32" s="1"/>
  <c r="P11" i="32"/>
  <c r="O11" i="32" s="1"/>
  <c r="P21" i="32"/>
  <c r="O21" i="32" s="1"/>
  <c r="P18" i="32"/>
  <c r="O18" i="32" s="1"/>
  <c r="P22" i="32"/>
  <c r="O22" i="32" s="1"/>
  <c r="P33" i="32"/>
  <c r="O33" i="32" s="1"/>
  <c r="P24" i="32"/>
  <c r="O24" i="32" s="1"/>
  <c r="P16" i="32"/>
  <c r="O16" i="32" s="1"/>
  <c r="P23" i="32"/>
  <c r="O23" i="32" s="1"/>
  <c r="P39" i="32"/>
  <c r="P17" i="32"/>
  <c r="O17" i="32" s="1"/>
  <c r="P14" i="32"/>
  <c r="O14" i="32" s="1"/>
  <c r="P32" i="32"/>
  <c r="O32" i="32" s="1"/>
  <c r="N38" i="32"/>
  <c r="P38" i="32"/>
  <c r="O38" i="32" s="1"/>
  <c r="O37" i="32"/>
  <c r="N37" i="32"/>
  <c r="P36" i="32"/>
  <c r="O36" i="32" s="1"/>
  <c r="N36" i="32"/>
  <c r="N35" i="32"/>
  <c r="P34" i="32"/>
  <c r="O34" i="32" s="1"/>
  <c r="P31" i="32"/>
  <c r="O31" i="32"/>
  <c r="O30" i="32"/>
  <c r="N30" i="32"/>
  <c r="O29" i="32"/>
  <c r="N29" i="32"/>
  <c r="O28" i="32"/>
  <c r="N28" i="32"/>
  <c r="P27" i="32"/>
  <c r="O27" i="32" s="1"/>
  <c r="O39" i="32"/>
  <c r="M39" i="32"/>
  <c r="N39" i="32"/>
  <c r="M37" i="32"/>
  <c r="M35" i="32"/>
  <c r="N33" i="32"/>
  <c r="M31" i="32"/>
  <c r="M29" i="32"/>
  <c r="C5" i="62"/>
  <c r="C3" i="59"/>
  <c r="Q32" i="16"/>
  <c r="P32" i="16"/>
  <c r="P29" i="64"/>
  <c r="S9" i="63"/>
  <c r="G5" i="63"/>
  <c r="C31" i="63"/>
  <c r="C40" i="63"/>
  <c r="C46" i="63" s="1"/>
  <c r="J25" i="63"/>
  <c r="J31" i="63" s="1"/>
  <c r="J40" i="63" s="1"/>
  <c r="J46" i="63" s="1"/>
  <c r="J3" i="63"/>
  <c r="G91" i="62"/>
  <c r="G92" i="62" s="1"/>
  <c r="H106" i="62"/>
  <c r="C59" i="65"/>
  <c r="T59" i="65" s="1"/>
  <c r="C59" i="64"/>
  <c r="T59" i="64" s="1"/>
  <c r="C57" i="65"/>
  <c r="T57" i="65" s="1"/>
  <c r="C57" i="64"/>
  <c r="T57" i="64" s="1"/>
  <c r="O31" i="16"/>
  <c r="Q31" i="16"/>
  <c r="P30" i="16"/>
  <c r="O30" i="16"/>
  <c r="O40" i="16" s="1"/>
  <c r="O39" i="16"/>
  <c r="Q39" i="16"/>
  <c r="P39" i="16" s="1"/>
  <c r="Q37" i="16"/>
  <c r="P37" i="16" s="1"/>
  <c r="N37" i="16"/>
  <c r="Q35" i="16"/>
  <c r="P35" i="16" s="1"/>
  <c r="O35" i="16"/>
  <c r="N35" i="16"/>
  <c r="AG77" i="64"/>
  <c r="B29" i="61"/>
  <c r="B30" i="32"/>
  <c r="B27" i="61"/>
  <c r="B28" i="16"/>
  <c r="B28" i="32"/>
  <c r="B25" i="61"/>
  <c r="B26" i="32"/>
  <c r="B23" i="61"/>
  <c r="B24" i="16"/>
  <c r="B24" i="32"/>
  <c r="G46" i="65"/>
  <c r="P46" i="65" s="1"/>
  <c r="G46" i="64"/>
  <c r="P46" i="64" s="1"/>
  <c r="P13" i="32"/>
  <c r="O13" i="32" s="1"/>
  <c r="C20" i="64"/>
  <c r="T20" i="64" s="1"/>
  <c r="C22" i="64"/>
  <c r="T22" i="64" s="1"/>
  <c r="C24" i="64"/>
  <c r="T24" i="64" s="1"/>
  <c r="C58" i="64"/>
  <c r="T58" i="64" s="1"/>
  <c r="X29" i="64"/>
  <c r="AG29" i="64" s="1"/>
  <c r="AG36" i="64"/>
  <c r="G77" i="65"/>
  <c r="P77" i="65" s="1"/>
  <c r="G77" i="64"/>
  <c r="P77" i="64" s="1"/>
  <c r="G72" i="65"/>
  <c r="P72" i="65" s="1"/>
  <c r="G72" i="64"/>
  <c r="P72" i="64" s="1"/>
  <c r="X72" i="65"/>
  <c r="X72" i="64"/>
  <c r="AG72" i="64" s="1"/>
  <c r="X65" i="65"/>
  <c r="X65" i="64"/>
  <c r="AG65" i="64" s="1"/>
  <c r="C60" i="65"/>
  <c r="T60" i="65" s="1"/>
  <c r="C60" i="64"/>
  <c r="T60" i="64" s="1"/>
  <c r="P38" i="16"/>
  <c r="B38" i="61"/>
  <c r="B39" i="16"/>
  <c r="X46" i="65"/>
  <c r="E56" i="62"/>
  <c r="C56" i="64"/>
  <c r="T56" i="64" s="1"/>
  <c r="AG13" i="64"/>
  <c r="AG15" i="64"/>
  <c r="AG18" i="64"/>
  <c r="AG21" i="64"/>
  <c r="AG23" i="64"/>
  <c r="AG25" i="64"/>
  <c r="AG27" i="64"/>
  <c r="P37" i="64"/>
  <c r="AG35" i="64"/>
  <c r="AG40" i="64"/>
  <c r="G65" i="64"/>
  <c r="P65" i="64" s="1"/>
  <c r="P73" i="64"/>
  <c r="AG36" i="65"/>
  <c r="AG46" i="65"/>
  <c r="AG65" i="65"/>
  <c r="AG72" i="65"/>
  <c r="AG77" i="65"/>
  <c r="G105" i="62" l="1"/>
  <c r="H105" i="62" s="1"/>
  <c r="I101" i="62"/>
  <c r="J101" i="62" s="1"/>
  <c r="A39" i="16"/>
  <c r="D18" i="61"/>
  <c r="D38" i="61"/>
  <c r="D37" i="61"/>
  <c r="D30" i="61"/>
  <c r="D24" i="61"/>
  <c r="D11" i="61"/>
  <c r="D8" i="61"/>
  <c r="D32" i="61"/>
  <c r="D17" i="61"/>
  <c r="D26" i="61"/>
  <c r="D15" i="61"/>
  <c r="D12" i="61"/>
  <c r="D13" i="61"/>
  <c r="A39" i="32"/>
  <c r="D19" i="61"/>
  <c r="D14" i="61"/>
  <c r="D28" i="61"/>
  <c r="D16" i="61"/>
  <c r="D22" i="61"/>
  <c r="D10" i="61"/>
  <c r="D36" i="61"/>
  <c r="D21" i="61"/>
  <c r="D35" i="61"/>
  <c r="D20" i="61"/>
  <c r="D9" i="61"/>
  <c r="D33" i="61"/>
  <c r="D31" i="61"/>
  <c r="D34" i="61"/>
  <c r="X53" i="65"/>
  <c r="AG53" i="65" s="1"/>
  <c r="X53" i="64"/>
  <c r="AG53" i="64" s="1"/>
  <c r="G12" i="58"/>
  <c r="E70" i="62"/>
  <c r="E58" i="62"/>
  <c r="A24" i="16"/>
  <c r="D23" i="61"/>
  <c r="A24" i="32"/>
  <c r="A26" i="16"/>
  <c r="A26" i="32"/>
  <c r="D25" i="61"/>
  <c r="R37" i="16"/>
  <c r="P31" i="16"/>
  <c r="P40" i="16" s="1"/>
  <c r="Q40" i="16"/>
  <c r="J106" i="62"/>
  <c r="I106" i="62"/>
  <c r="Q31" i="32"/>
  <c r="Q35" i="32"/>
  <c r="Q14" i="32"/>
  <c r="Q33" i="32"/>
  <c r="Q34" i="32"/>
  <c r="C56" i="62"/>
  <c r="G41" i="65"/>
  <c r="P41" i="65" s="1"/>
  <c r="G41" i="64"/>
  <c r="P41" i="64" s="1"/>
  <c r="J13" i="63"/>
  <c r="J5" i="63" s="1"/>
  <c r="O5" i="63"/>
  <c r="J27" i="63"/>
  <c r="X41" i="65"/>
  <c r="AG41" i="65" s="1"/>
  <c r="X41" i="64"/>
  <c r="AG41" i="64" s="1"/>
  <c r="J33" i="63"/>
  <c r="O6" i="63"/>
  <c r="Q17" i="32"/>
  <c r="Q23" i="32"/>
  <c r="Q10" i="32"/>
  <c r="Q36" i="32"/>
  <c r="Q30" i="32"/>
  <c r="M40" i="32"/>
  <c r="Q9" i="32"/>
  <c r="Q24" i="32"/>
  <c r="Q15" i="32"/>
  <c r="Q28" i="32"/>
  <c r="N40" i="32"/>
  <c r="Q16" i="32"/>
  <c r="P8" i="63"/>
  <c r="Q8" i="63" s="1"/>
  <c r="P40" i="32"/>
  <c r="A28" i="16"/>
  <c r="D27" i="61"/>
  <c r="A28" i="32"/>
  <c r="A30" i="32"/>
  <c r="D29" i="61"/>
  <c r="A30" i="16"/>
  <c r="R35" i="16"/>
  <c r="N40" i="16"/>
  <c r="T9" i="63"/>
  <c r="U9" i="63"/>
  <c r="Q29" i="32"/>
  <c r="Q37" i="32"/>
  <c r="Q39" i="32"/>
  <c r="R7" i="63"/>
  <c r="S7" i="63" s="1"/>
  <c r="Q18" i="32"/>
  <c r="Q25" i="32"/>
  <c r="G66" i="65"/>
  <c r="P66" i="65" s="1"/>
  <c r="G66" i="64"/>
  <c r="P66" i="64" s="1"/>
  <c r="D103" i="62"/>
  <c r="C25" i="58"/>
  <c r="Q13" i="32"/>
  <c r="Q21" i="32"/>
  <c r="Q38" i="32"/>
  <c r="Q26" i="32"/>
  <c r="Q32" i="32"/>
  <c r="Q19" i="32"/>
  <c r="Q11" i="32"/>
  <c r="Q20" i="32"/>
  <c r="Q22" i="32"/>
  <c r="S25" i="16"/>
  <c r="L102" i="62"/>
  <c r="K102" i="62"/>
  <c r="S34" i="16"/>
  <c r="S26" i="16"/>
  <c r="S18" i="16"/>
  <c r="R12" i="32"/>
  <c r="R27" i="32"/>
  <c r="O40" i="32"/>
  <c r="T7" i="63" l="1"/>
  <c r="U7" i="63" s="1"/>
  <c r="K101" i="62"/>
  <c r="L101" i="62"/>
  <c r="R8" i="63"/>
  <c r="S8" i="63" s="1"/>
  <c r="I105" i="62"/>
  <c r="J105" i="62" s="1"/>
  <c r="M102" i="62"/>
  <c r="N102" i="62"/>
  <c r="R22" i="32"/>
  <c r="R26" i="32"/>
  <c r="V9" i="63"/>
  <c r="W9" i="63" s="1"/>
  <c r="R15" i="32"/>
  <c r="R9" i="32"/>
  <c r="Q40" i="32"/>
  <c r="R10" i="32"/>
  <c r="Q6" i="63"/>
  <c r="P6" i="63"/>
  <c r="R33" i="32"/>
  <c r="R35" i="32"/>
  <c r="K106" i="62"/>
  <c r="L106" i="62" s="1"/>
  <c r="S37" i="16"/>
  <c r="C35" i="16"/>
  <c r="C35" i="32"/>
  <c r="K34" i="61"/>
  <c r="I34" i="61" s="1"/>
  <c r="C34" i="32"/>
  <c r="K33" i="61"/>
  <c r="I33" i="61" s="1"/>
  <c r="C34" i="16"/>
  <c r="C21" i="16"/>
  <c r="C21" i="32"/>
  <c r="K20" i="61"/>
  <c r="I20" i="61" s="1"/>
  <c r="C22" i="32"/>
  <c r="K21" i="61"/>
  <c r="I21" i="61" s="1"/>
  <c r="J21" i="61" s="1"/>
  <c r="G21" i="61" s="1"/>
  <c r="E21" i="61" s="1"/>
  <c r="D22" i="16" s="1"/>
  <c r="C22" i="16"/>
  <c r="C11" i="16"/>
  <c r="K10" i="61"/>
  <c r="I10" i="61" s="1"/>
  <c r="C11" i="32"/>
  <c r="K16" i="61"/>
  <c r="I16" i="61" s="1"/>
  <c r="C17" i="32"/>
  <c r="C17" i="16"/>
  <c r="C15" i="16"/>
  <c r="K14" i="61"/>
  <c r="I14" i="61" s="1"/>
  <c r="C15" i="32"/>
  <c r="C13" i="16"/>
  <c r="C13" i="32"/>
  <c r="K12" i="61"/>
  <c r="I12" i="61" s="1"/>
  <c r="K26" i="61"/>
  <c r="I26" i="61" s="1"/>
  <c r="C27" i="16"/>
  <c r="C27" i="32"/>
  <c r="C33" i="32"/>
  <c r="K32" i="61"/>
  <c r="I32" i="61" s="1"/>
  <c r="C33" i="16"/>
  <c r="K11" i="61"/>
  <c r="I11" i="61" s="1"/>
  <c r="C12" i="32"/>
  <c r="C12" i="16"/>
  <c r="K30" i="61"/>
  <c r="I30" i="61" s="1"/>
  <c r="C31" i="32"/>
  <c r="C31" i="16"/>
  <c r="C39" i="16"/>
  <c r="C39" i="32"/>
  <c r="K38" i="61"/>
  <c r="I38" i="61" s="1"/>
  <c r="R19" i="32"/>
  <c r="R32" i="32"/>
  <c r="R38" i="32"/>
  <c r="R18" i="32"/>
  <c r="C30" i="32"/>
  <c r="K29" i="61"/>
  <c r="I29" i="61" s="1"/>
  <c r="C30" i="16"/>
  <c r="R28" i="32"/>
  <c r="R24" i="32"/>
  <c r="R34" i="32"/>
  <c r="R14" i="32"/>
  <c r="R31" i="32"/>
  <c r="R20" i="32"/>
  <c r="R11" i="32"/>
  <c r="R21" i="32"/>
  <c r="R13" i="32"/>
  <c r="I111" i="62"/>
  <c r="E103" i="62"/>
  <c r="F103" i="62"/>
  <c r="R25" i="32"/>
  <c r="R39" i="32"/>
  <c r="R37" i="32"/>
  <c r="R29" i="32"/>
  <c r="S35" i="16"/>
  <c r="S40" i="16" s="1"/>
  <c r="B4" i="59" s="1"/>
  <c r="R40" i="16"/>
  <c r="C28" i="32"/>
  <c r="C28" i="16"/>
  <c r="K27" i="61"/>
  <c r="I27" i="61" s="1"/>
  <c r="R16" i="32"/>
  <c r="R30" i="32"/>
  <c r="R36" i="32"/>
  <c r="R23" i="32"/>
  <c r="R17" i="32"/>
  <c r="P5" i="63"/>
  <c r="P10" i="63" s="1"/>
  <c r="O10" i="63"/>
  <c r="Q5" i="63"/>
  <c r="C26" i="32"/>
  <c r="K25" i="61"/>
  <c r="I25" i="61" s="1"/>
  <c r="C26" i="16"/>
  <c r="K23" i="61"/>
  <c r="I23" i="61" s="1"/>
  <c r="C24" i="32"/>
  <c r="C24" i="16"/>
  <c r="X55" i="65"/>
  <c r="AG55" i="65" s="1"/>
  <c r="X55" i="64"/>
  <c r="AG55" i="64" s="1"/>
  <c r="G14" i="58"/>
  <c r="E69" i="62"/>
  <c r="C58" i="62"/>
  <c r="K31" i="61"/>
  <c r="I31" i="61" s="1"/>
  <c r="C32" i="32"/>
  <c r="C32" i="16"/>
  <c r="K9" i="61"/>
  <c r="I9" i="61" s="1"/>
  <c r="C10" i="32"/>
  <c r="C10" i="16"/>
  <c r="K35" i="61"/>
  <c r="I35" i="61" s="1"/>
  <c r="C36" i="32"/>
  <c r="C36" i="16"/>
  <c r="C37" i="32"/>
  <c r="K36" i="61"/>
  <c r="I36" i="61" s="1"/>
  <c r="C37" i="16"/>
  <c r="C23" i="16"/>
  <c r="C23" i="32"/>
  <c r="K22" i="61"/>
  <c r="I22" i="61" s="1"/>
  <c r="C29" i="32"/>
  <c r="C29" i="16"/>
  <c r="K28" i="61"/>
  <c r="I28" i="61" s="1"/>
  <c r="C20" i="16"/>
  <c r="K19" i="61"/>
  <c r="I19" i="61" s="1"/>
  <c r="C20" i="32"/>
  <c r="C14" i="16"/>
  <c r="C14" i="32"/>
  <c r="K13" i="61"/>
  <c r="I13" i="61" s="1"/>
  <c r="C16" i="32"/>
  <c r="C16" i="16"/>
  <c r="K15" i="61"/>
  <c r="I15" i="61" s="1"/>
  <c r="C18" i="32"/>
  <c r="K17" i="61"/>
  <c r="I17" i="61" s="1"/>
  <c r="C18" i="16"/>
  <c r="K8" i="61"/>
  <c r="I8" i="61" s="1"/>
  <c r="C9" i="32"/>
  <c r="C9" i="16"/>
  <c r="K24" i="61"/>
  <c r="I24" i="61" s="1"/>
  <c r="C25" i="32"/>
  <c r="C25" i="16"/>
  <c r="C38" i="32"/>
  <c r="K37" i="61"/>
  <c r="I37" i="61" s="1"/>
  <c r="C38" i="16"/>
  <c r="K18" i="61"/>
  <c r="I18" i="61" s="1"/>
  <c r="C19" i="32"/>
  <c r="C19" i="16"/>
  <c r="X9" i="63" l="1"/>
  <c r="Y9" i="63" s="1"/>
  <c r="T8" i="63"/>
  <c r="U8" i="63" s="1"/>
  <c r="M106" i="62"/>
  <c r="N106" i="62" s="1"/>
  <c r="K105" i="62"/>
  <c r="L105" i="62" s="1"/>
  <c r="V7" i="63"/>
  <c r="W7" i="63" s="1"/>
  <c r="J18" i="61"/>
  <c r="G18" i="61"/>
  <c r="E18" i="61" s="1"/>
  <c r="D19" i="16" s="1"/>
  <c r="J8" i="61"/>
  <c r="G8" i="61"/>
  <c r="E8" i="61" s="1"/>
  <c r="D9" i="16" s="1"/>
  <c r="G17" i="61"/>
  <c r="E17" i="61" s="1"/>
  <c r="D18" i="16" s="1"/>
  <c r="J17" i="61"/>
  <c r="J15" i="61"/>
  <c r="G15" i="61"/>
  <c r="E15" i="61" s="1"/>
  <c r="D16" i="16" s="1"/>
  <c r="J22" i="61"/>
  <c r="G22" i="61"/>
  <c r="E22" i="61" s="1"/>
  <c r="D23" i="16" s="1"/>
  <c r="J36" i="61"/>
  <c r="G36" i="61"/>
  <c r="E36" i="61" s="1"/>
  <c r="D37" i="16" s="1"/>
  <c r="J35" i="61"/>
  <c r="G35" i="61"/>
  <c r="E35" i="61" s="1"/>
  <c r="D36" i="16" s="1"/>
  <c r="G31" i="61"/>
  <c r="E31" i="61" s="1"/>
  <c r="D32" i="16" s="1"/>
  <c r="J31" i="61"/>
  <c r="X66" i="65"/>
  <c r="AG66" i="65" s="1"/>
  <c r="X66" i="64"/>
  <c r="AG66" i="64" s="1"/>
  <c r="G25" i="58"/>
  <c r="D104" i="62"/>
  <c r="C69" i="62"/>
  <c r="J23" i="61"/>
  <c r="G23" i="61"/>
  <c r="E23" i="61" s="1"/>
  <c r="D24" i="16" s="1"/>
  <c r="J25" i="61"/>
  <c r="G25" i="61"/>
  <c r="E25" i="61" s="1"/>
  <c r="D26" i="16" s="1"/>
  <c r="R5" i="63"/>
  <c r="M5" i="63"/>
  <c r="R41" i="16"/>
  <c r="D6" i="62"/>
  <c r="G30" i="61"/>
  <c r="E30" i="61" s="1"/>
  <c r="D31" i="16" s="1"/>
  <c r="J30" i="61"/>
  <c r="J12" i="61"/>
  <c r="G12" i="61"/>
  <c r="E12" i="61" s="1"/>
  <c r="D13" i="16" s="1"/>
  <c r="J14" i="61"/>
  <c r="G14" i="61"/>
  <c r="E14" i="61" s="1"/>
  <c r="D15" i="16" s="1"/>
  <c r="J16" i="61"/>
  <c r="G16" i="61"/>
  <c r="E16" i="61" s="1"/>
  <c r="D17" i="16" s="1"/>
  <c r="J10" i="61"/>
  <c r="G10" i="61"/>
  <c r="E10" i="61" s="1"/>
  <c r="D11" i="16" s="1"/>
  <c r="R40" i="32"/>
  <c r="I4" i="59" s="1"/>
  <c r="J37" i="61"/>
  <c r="G37" i="61"/>
  <c r="E37" i="61" s="1"/>
  <c r="D38" i="16" s="1"/>
  <c r="G24" i="61"/>
  <c r="E24" i="61" s="1"/>
  <c r="D25" i="16" s="1"/>
  <c r="J24" i="61"/>
  <c r="J13" i="61"/>
  <c r="G13" i="61"/>
  <c r="E13" i="61" s="1"/>
  <c r="D14" i="16" s="1"/>
  <c r="J19" i="61"/>
  <c r="G19" i="61"/>
  <c r="E19" i="61" s="1"/>
  <c r="D20" i="16" s="1"/>
  <c r="G28" i="61"/>
  <c r="E28" i="61" s="1"/>
  <c r="D29" i="16" s="1"/>
  <c r="J28" i="61"/>
  <c r="G9" i="61"/>
  <c r="E9" i="61" s="1"/>
  <c r="D10" i="16" s="1"/>
  <c r="J9" i="61"/>
  <c r="J27" i="61"/>
  <c r="G27" i="61"/>
  <c r="E27" i="61" s="1"/>
  <c r="D28" i="16" s="1"/>
  <c r="G103" i="62"/>
  <c r="H103" i="62" s="1"/>
  <c r="G29" i="61"/>
  <c r="E29" i="61" s="1"/>
  <c r="D30" i="16" s="1"/>
  <c r="J29" i="61"/>
  <c r="G38" i="61"/>
  <c r="E38" i="61" s="1"/>
  <c r="D39" i="16" s="1"/>
  <c r="J38" i="61"/>
  <c r="G11" i="61"/>
  <c r="E11" i="61" s="1"/>
  <c r="D12" i="16" s="1"/>
  <c r="J11" i="61"/>
  <c r="J32" i="61"/>
  <c r="G32" i="61"/>
  <c r="E32" i="61" s="1"/>
  <c r="D33" i="16" s="1"/>
  <c r="J26" i="61"/>
  <c r="G26" i="61"/>
  <c r="E26" i="61" s="1"/>
  <c r="D27" i="16" s="1"/>
  <c r="AA22" i="32"/>
  <c r="AB22" i="32" s="1"/>
  <c r="V22" i="16"/>
  <c r="Z22" i="16"/>
  <c r="AA22" i="16" s="1"/>
  <c r="X22" i="16"/>
  <c r="U22" i="32"/>
  <c r="AB22" i="16"/>
  <c r="AC22" i="16" s="1"/>
  <c r="S22" i="32"/>
  <c r="T22" i="16"/>
  <c r="W22" i="32"/>
  <c r="Y22" i="32"/>
  <c r="Z22" i="32" s="1"/>
  <c r="G20" i="61"/>
  <c r="E20" i="61" s="1"/>
  <c r="D21" i="16" s="1"/>
  <c r="J20" i="61"/>
  <c r="G33" i="61"/>
  <c r="E33" i="61" s="1"/>
  <c r="D34" i="16" s="1"/>
  <c r="J33" i="61"/>
  <c r="G34" i="61"/>
  <c r="E34" i="61" s="1"/>
  <c r="D35" i="16" s="1"/>
  <c r="J34" i="61"/>
  <c r="R6" i="63"/>
  <c r="S6" i="63" s="1"/>
  <c r="E6" i="62"/>
  <c r="Q41" i="32"/>
  <c r="O102" i="62"/>
  <c r="P102" i="62" s="1"/>
  <c r="M101" i="62"/>
  <c r="N101" i="62" s="1"/>
  <c r="O101" i="62" l="1"/>
  <c r="P101" i="62" s="1"/>
  <c r="Q102" i="62"/>
  <c r="R102" i="62" s="1"/>
  <c r="I103" i="62"/>
  <c r="J103" i="62" s="1"/>
  <c r="N105" i="62"/>
  <c r="M105" i="62"/>
  <c r="V8" i="63"/>
  <c r="W8" i="63" s="1"/>
  <c r="U6" i="63"/>
  <c r="T6" i="63"/>
  <c r="X7" i="63"/>
  <c r="Y7" i="63" s="1"/>
  <c r="P106" i="62"/>
  <c r="O106" i="62"/>
  <c r="Z9" i="63"/>
  <c r="AA9" i="63" s="1"/>
  <c r="X4" i="65"/>
  <c r="AG4" i="65" s="1"/>
  <c r="X4" i="64"/>
  <c r="AG4" i="64" s="1"/>
  <c r="J4" i="59"/>
  <c r="T34" i="16"/>
  <c r="S34" i="32"/>
  <c r="AB34" i="16"/>
  <c r="AC34" i="16" s="1"/>
  <c r="X34" i="16"/>
  <c r="W34" i="32"/>
  <c r="AA34" i="32"/>
  <c r="AB34" i="32" s="1"/>
  <c r="U34" i="32"/>
  <c r="V34" i="16"/>
  <c r="Z34" i="16"/>
  <c r="AA34" i="16" s="1"/>
  <c r="Y34" i="32"/>
  <c r="Z34" i="32" s="1"/>
  <c r="U22" i="16"/>
  <c r="AF22" i="16"/>
  <c r="AG22" i="16" s="1"/>
  <c r="Y22" i="16"/>
  <c r="W22" i="16"/>
  <c r="AD22" i="16"/>
  <c r="AE22" i="16" s="1"/>
  <c r="AA27" i="32"/>
  <c r="AB27" i="32" s="1"/>
  <c r="X27" i="16"/>
  <c r="V27" i="16"/>
  <c r="Z27" i="16"/>
  <c r="AA27" i="16" s="1"/>
  <c r="W27" i="32"/>
  <c r="T27" i="16"/>
  <c r="AB27" i="16"/>
  <c r="AC27" i="16" s="1"/>
  <c r="U27" i="32"/>
  <c r="S27" i="32"/>
  <c r="Y27" i="32"/>
  <c r="Z27" i="32" s="1"/>
  <c r="AB33" i="16"/>
  <c r="AC33" i="16" s="1"/>
  <c r="U33" i="32"/>
  <c r="X33" i="16"/>
  <c r="W33" i="32"/>
  <c r="AA33" i="32"/>
  <c r="AB33" i="32" s="1"/>
  <c r="S33" i="32"/>
  <c r="V33" i="16"/>
  <c r="Z33" i="16"/>
  <c r="AA33" i="16" s="1"/>
  <c r="T33" i="16"/>
  <c r="Y33" i="32"/>
  <c r="Z33" i="32" s="1"/>
  <c r="T28" i="16"/>
  <c r="AB28" i="16"/>
  <c r="AC28" i="16" s="1"/>
  <c r="Z28" i="16"/>
  <c r="AA28" i="16" s="1"/>
  <c r="W28" i="32"/>
  <c r="U28" i="32"/>
  <c r="X28" i="16"/>
  <c r="S28" i="32"/>
  <c r="AA28" i="32"/>
  <c r="AB28" i="32" s="1"/>
  <c r="V28" i="16"/>
  <c r="Y28" i="32"/>
  <c r="Z28" i="32" s="1"/>
  <c r="U20" i="32"/>
  <c r="AB20" i="16"/>
  <c r="AC20" i="16" s="1"/>
  <c r="Z20" i="16"/>
  <c r="AA20" i="16" s="1"/>
  <c r="AA20" i="32"/>
  <c r="AB20" i="32" s="1"/>
  <c r="W20" i="32"/>
  <c r="V20" i="16"/>
  <c r="T20" i="16"/>
  <c r="X20" i="16"/>
  <c r="S20" i="32"/>
  <c r="Y20" i="32"/>
  <c r="Z20" i="32" s="1"/>
  <c r="Z14" i="16"/>
  <c r="AA14" i="16" s="1"/>
  <c r="V14" i="16"/>
  <c r="AB14" i="16"/>
  <c r="AC14" i="16" s="1"/>
  <c r="X14" i="16"/>
  <c r="W14" i="32"/>
  <c r="U14" i="32"/>
  <c r="AA14" i="32"/>
  <c r="AB14" i="32" s="1"/>
  <c r="S14" i="32"/>
  <c r="T14" i="16"/>
  <c r="Y14" i="32"/>
  <c r="Z14" i="32" s="1"/>
  <c r="W38" i="32"/>
  <c r="AB38" i="16"/>
  <c r="AC38" i="16" s="1"/>
  <c r="X38" i="16"/>
  <c r="AA38" i="32"/>
  <c r="AB38" i="32" s="1"/>
  <c r="T38" i="16"/>
  <c r="Z38" i="16"/>
  <c r="AA38" i="16" s="1"/>
  <c r="S38" i="32"/>
  <c r="U38" i="32"/>
  <c r="V38" i="16"/>
  <c r="Y38" i="32"/>
  <c r="Z38" i="32" s="1"/>
  <c r="AB31" i="16"/>
  <c r="AC31" i="16" s="1"/>
  <c r="U31" i="32"/>
  <c r="S31" i="32"/>
  <c r="X31" i="16"/>
  <c r="T31" i="16"/>
  <c r="V31" i="16"/>
  <c r="W31" i="32"/>
  <c r="AA31" i="32"/>
  <c r="AB31" i="32" s="1"/>
  <c r="Z31" i="16"/>
  <c r="AA31" i="16" s="1"/>
  <c r="Y31" i="32"/>
  <c r="Z31" i="32" s="1"/>
  <c r="R10" i="63"/>
  <c r="I112" i="62"/>
  <c r="E104" i="62"/>
  <c r="F104" i="62"/>
  <c r="V36" i="16"/>
  <c r="S36" i="32"/>
  <c r="AA36" i="32"/>
  <c r="AB36" i="32" s="1"/>
  <c r="X36" i="16"/>
  <c r="Z36" i="16"/>
  <c r="AA36" i="16" s="1"/>
  <c r="U36" i="32"/>
  <c r="AB36" i="16"/>
  <c r="AC36" i="16" s="1"/>
  <c r="T36" i="16"/>
  <c r="W36" i="32"/>
  <c r="Y36" i="32"/>
  <c r="Z36" i="32" s="1"/>
  <c r="W37" i="32"/>
  <c r="U37" i="32"/>
  <c r="T37" i="16"/>
  <c r="AA37" i="32"/>
  <c r="AB37" i="32" s="1"/>
  <c r="AB37" i="16"/>
  <c r="AC37" i="16" s="1"/>
  <c r="S37" i="32"/>
  <c r="X37" i="16"/>
  <c r="V37" i="16"/>
  <c r="Z37" i="16"/>
  <c r="AA37" i="16" s="1"/>
  <c r="Y37" i="32"/>
  <c r="Z37" i="32" s="1"/>
  <c r="AA23" i="32"/>
  <c r="AB23" i="32" s="1"/>
  <c r="U23" i="32"/>
  <c r="AB23" i="16"/>
  <c r="AC23" i="16" s="1"/>
  <c r="Z23" i="16"/>
  <c r="AA23" i="16" s="1"/>
  <c r="X23" i="16"/>
  <c r="V23" i="16"/>
  <c r="S23" i="32"/>
  <c r="W23" i="32"/>
  <c r="T23" i="16"/>
  <c r="Y23" i="32"/>
  <c r="Z23" i="32" s="1"/>
  <c r="AA16" i="32"/>
  <c r="AB16" i="32" s="1"/>
  <c r="S16" i="32"/>
  <c r="X16" i="16"/>
  <c r="AB16" i="16"/>
  <c r="AC16" i="16" s="1"/>
  <c r="Z16" i="16"/>
  <c r="AA16" i="16" s="1"/>
  <c r="T16" i="16"/>
  <c r="U16" i="32"/>
  <c r="W16" i="32"/>
  <c r="V16" i="16"/>
  <c r="Y16" i="32"/>
  <c r="Z16" i="32" s="1"/>
  <c r="T9" i="16"/>
  <c r="S9" i="32"/>
  <c r="W9" i="32"/>
  <c r="Z9" i="16"/>
  <c r="AB9" i="16"/>
  <c r="AA9" i="32"/>
  <c r="X9" i="16"/>
  <c r="U9" i="32"/>
  <c r="V9" i="16"/>
  <c r="Y9" i="32"/>
  <c r="S19" i="32"/>
  <c r="W19" i="32"/>
  <c r="U19" i="32"/>
  <c r="AB19" i="16"/>
  <c r="AC19" i="16" s="1"/>
  <c r="AA19" i="32"/>
  <c r="AB19" i="32" s="1"/>
  <c r="Z19" i="16"/>
  <c r="AA19" i="16" s="1"/>
  <c r="T19" i="16"/>
  <c r="X19" i="16"/>
  <c r="V19" i="16"/>
  <c r="Y19" i="32"/>
  <c r="Z19" i="32" s="1"/>
  <c r="AB35" i="16"/>
  <c r="AC35" i="16" s="1"/>
  <c r="U35" i="32"/>
  <c r="W35" i="32"/>
  <c r="AA35" i="32"/>
  <c r="AB35" i="32" s="1"/>
  <c r="S35" i="32"/>
  <c r="T35" i="16"/>
  <c r="V35" i="16"/>
  <c r="X35" i="16"/>
  <c r="Y35" i="32"/>
  <c r="Z35" i="32" s="1"/>
  <c r="Z35" i="16"/>
  <c r="AA35" i="16" s="1"/>
  <c r="X21" i="16"/>
  <c r="U21" i="32"/>
  <c r="W21" i="32"/>
  <c r="AB21" i="16"/>
  <c r="AC21" i="16" s="1"/>
  <c r="V21" i="16"/>
  <c r="T21" i="16"/>
  <c r="AA21" i="32"/>
  <c r="AB21" i="32" s="1"/>
  <c r="Z21" i="16"/>
  <c r="AA21" i="16" s="1"/>
  <c r="S21" i="32"/>
  <c r="Y21" i="32"/>
  <c r="Z21" i="32" s="1"/>
  <c r="X22" i="32"/>
  <c r="AE22" i="32"/>
  <c r="AF22" i="32" s="1"/>
  <c r="T22" i="32"/>
  <c r="AG22" i="32"/>
  <c r="AC22" i="32"/>
  <c r="AD22" i="32" s="1"/>
  <c r="V22" i="32"/>
  <c r="U12" i="32"/>
  <c r="AA12" i="32"/>
  <c r="AB12" i="32" s="1"/>
  <c r="Z12" i="16"/>
  <c r="AA12" i="16" s="1"/>
  <c r="W12" i="32"/>
  <c r="AB12" i="16"/>
  <c r="AC12" i="16" s="1"/>
  <c r="T12" i="16"/>
  <c r="V12" i="16"/>
  <c r="S12" i="32"/>
  <c r="X12" i="16"/>
  <c r="Y12" i="32"/>
  <c r="Z12" i="32" s="1"/>
  <c r="U39" i="32"/>
  <c r="Z39" i="16"/>
  <c r="AA39" i="16" s="1"/>
  <c r="V39" i="16"/>
  <c r="AA39" i="32"/>
  <c r="AB39" i="32" s="1"/>
  <c r="S39" i="32"/>
  <c r="W39" i="32"/>
  <c r="T39" i="16"/>
  <c r="X39" i="16"/>
  <c r="AB39" i="16"/>
  <c r="AC39" i="16" s="1"/>
  <c r="Y39" i="32"/>
  <c r="Z39" i="32" s="1"/>
  <c r="T30" i="16"/>
  <c r="AA30" i="32"/>
  <c r="AB30" i="32" s="1"/>
  <c r="U30" i="32"/>
  <c r="V30" i="16"/>
  <c r="Z30" i="16"/>
  <c r="AA30" i="16" s="1"/>
  <c r="W30" i="32"/>
  <c r="X30" i="16"/>
  <c r="S30" i="32"/>
  <c r="AB30" i="16"/>
  <c r="AC30" i="16" s="1"/>
  <c r="Y30" i="32"/>
  <c r="Z30" i="32" s="1"/>
  <c r="T10" i="16"/>
  <c r="W10" i="32"/>
  <c r="Z10" i="16"/>
  <c r="AA10" i="16" s="1"/>
  <c r="X10" i="16"/>
  <c r="AA10" i="32"/>
  <c r="AB10" i="32" s="1"/>
  <c r="AB10" i="16"/>
  <c r="AC10" i="16" s="1"/>
  <c r="U10" i="32"/>
  <c r="V10" i="16"/>
  <c r="S10" i="32"/>
  <c r="Y10" i="32"/>
  <c r="Z10" i="32" s="1"/>
  <c r="S29" i="32"/>
  <c r="T29" i="16"/>
  <c r="AB29" i="16"/>
  <c r="AC29" i="16" s="1"/>
  <c r="Z29" i="16"/>
  <c r="AA29" i="16" s="1"/>
  <c r="AA29" i="32"/>
  <c r="AB29" i="32" s="1"/>
  <c r="U29" i="32"/>
  <c r="V29" i="16"/>
  <c r="X29" i="16"/>
  <c r="W29" i="32"/>
  <c r="Y29" i="32"/>
  <c r="Z29" i="32" s="1"/>
  <c r="V25" i="16"/>
  <c r="U25" i="32"/>
  <c r="X25" i="16"/>
  <c r="S25" i="32"/>
  <c r="W25" i="32"/>
  <c r="AB25" i="16"/>
  <c r="AC25" i="16" s="1"/>
  <c r="AA25" i="32"/>
  <c r="AB25" i="32" s="1"/>
  <c r="T25" i="16"/>
  <c r="Z25" i="16"/>
  <c r="AA25" i="16" s="1"/>
  <c r="Y25" i="32"/>
  <c r="Z25" i="32" s="1"/>
  <c r="X11" i="16"/>
  <c r="V11" i="16"/>
  <c r="Z11" i="16"/>
  <c r="AA11" i="16" s="1"/>
  <c r="AA11" i="32"/>
  <c r="AB11" i="32" s="1"/>
  <c r="W11" i="32"/>
  <c r="T11" i="16"/>
  <c r="U11" i="32"/>
  <c r="S11" i="32"/>
  <c r="AB11" i="16"/>
  <c r="AC11" i="16" s="1"/>
  <c r="Y11" i="32"/>
  <c r="Z11" i="32" s="1"/>
  <c r="U17" i="32"/>
  <c r="W17" i="32"/>
  <c r="AA17" i="32"/>
  <c r="AB17" i="32" s="1"/>
  <c r="S17" i="32"/>
  <c r="Z17" i="16"/>
  <c r="AA17" i="16" s="1"/>
  <c r="AB17" i="16"/>
  <c r="AC17" i="16" s="1"/>
  <c r="V17" i="16"/>
  <c r="T17" i="16"/>
  <c r="X17" i="16"/>
  <c r="Y17" i="32"/>
  <c r="Z17" i="32" s="1"/>
  <c r="Z15" i="16"/>
  <c r="AA15" i="16" s="1"/>
  <c r="AB15" i="16"/>
  <c r="AC15" i="16" s="1"/>
  <c r="X15" i="16"/>
  <c r="U15" i="32"/>
  <c r="V15" i="16"/>
  <c r="AA15" i="32"/>
  <c r="AB15" i="32" s="1"/>
  <c r="S15" i="32"/>
  <c r="W15" i="32"/>
  <c r="T15" i="16"/>
  <c r="Y15" i="32"/>
  <c r="Z15" i="32" s="1"/>
  <c r="X13" i="16"/>
  <c r="U13" i="32"/>
  <c r="V13" i="16"/>
  <c r="Z13" i="16"/>
  <c r="AA13" i="16" s="1"/>
  <c r="AB13" i="16"/>
  <c r="AC13" i="16" s="1"/>
  <c r="AA13" i="32"/>
  <c r="AB13" i="32" s="1"/>
  <c r="S13" i="32"/>
  <c r="T13" i="16"/>
  <c r="W13" i="32"/>
  <c r="Y13" i="32"/>
  <c r="Z13" i="32" s="1"/>
  <c r="G4" i="65"/>
  <c r="P4" i="65" s="1"/>
  <c r="G4" i="64"/>
  <c r="P4" i="64" s="1"/>
  <c r="C6" i="62"/>
  <c r="C4" i="59"/>
  <c r="S5" i="63"/>
  <c r="V26" i="16"/>
  <c r="T26" i="16"/>
  <c r="W26" i="32"/>
  <c r="U26" i="32"/>
  <c r="AA26" i="32"/>
  <c r="AB26" i="32" s="1"/>
  <c r="S26" i="32"/>
  <c r="X26" i="16"/>
  <c r="AB26" i="16"/>
  <c r="AC26" i="16" s="1"/>
  <c r="Z26" i="16"/>
  <c r="AA26" i="16" s="1"/>
  <c r="Y26" i="32"/>
  <c r="Z26" i="32" s="1"/>
  <c r="U24" i="32"/>
  <c r="S24" i="32"/>
  <c r="Z24" i="16"/>
  <c r="AA24" i="16" s="1"/>
  <c r="T24" i="16"/>
  <c r="AB24" i="16"/>
  <c r="AC24" i="16" s="1"/>
  <c r="AA24" i="32"/>
  <c r="AB24" i="32" s="1"/>
  <c r="X24" i="16"/>
  <c r="V24" i="16"/>
  <c r="W24" i="32"/>
  <c r="Y24" i="32"/>
  <c r="Z24" i="32" s="1"/>
  <c r="AA32" i="32"/>
  <c r="AB32" i="32" s="1"/>
  <c r="X32" i="16"/>
  <c r="Z32" i="16"/>
  <c r="AA32" i="16" s="1"/>
  <c r="AB32" i="16"/>
  <c r="AC32" i="16" s="1"/>
  <c r="W32" i="32"/>
  <c r="T32" i="16"/>
  <c r="S32" i="32"/>
  <c r="U32" i="32"/>
  <c r="V32" i="16"/>
  <c r="Y32" i="32"/>
  <c r="Z32" i="32" s="1"/>
  <c r="X18" i="16"/>
  <c r="AB18" i="16"/>
  <c r="AC18" i="16" s="1"/>
  <c r="V18" i="16"/>
  <c r="S18" i="32"/>
  <c r="AA18" i="32"/>
  <c r="AB18" i="32" s="1"/>
  <c r="W18" i="32"/>
  <c r="T18" i="16"/>
  <c r="U18" i="32"/>
  <c r="Z18" i="16"/>
  <c r="AA18" i="16" s="1"/>
  <c r="Y18" i="32"/>
  <c r="Z18" i="32" s="1"/>
  <c r="AC9" i="63" l="1"/>
  <c r="AB9" i="63"/>
  <c r="X8" i="63"/>
  <c r="Y8" i="63" s="1"/>
  <c r="S102" i="62"/>
  <c r="T102" i="62" s="1"/>
  <c r="U102" i="62" s="1"/>
  <c r="Z7" i="63"/>
  <c r="AA7" i="63" s="1"/>
  <c r="K103" i="62"/>
  <c r="L103" i="62" s="1"/>
  <c r="R101" i="62"/>
  <c r="Q101" i="62"/>
  <c r="AC18" i="32"/>
  <c r="AD18" i="32" s="1"/>
  <c r="V18" i="32"/>
  <c r="T18" i="32"/>
  <c r="U32" i="16"/>
  <c r="AD24" i="16"/>
  <c r="AE24" i="16" s="1"/>
  <c r="W24" i="16"/>
  <c r="U24" i="16"/>
  <c r="T26" i="32"/>
  <c r="U18" i="16"/>
  <c r="AD18" i="16"/>
  <c r="AE18" i="16" s="1"/>
  <c r="W18" i="16"/>
  <c r="AF18" i="16"/>
  <c r="AG18" i="16" s="1"/>
  <c r="Y18" i="16"/>
  <c r="W32" i="16"/>
  <c r="AD32" i="16"/>
  <c r="AE32" i="16" s="1"/>
  <c r="T32" i="32"/>
  <c r="AE32" i="32"/>
  <c r="AF32" i="32" s="1"/>
  <c r="X32" i="32"/>
  <c r="AE24" i="32"/>
  <c r="AF24" i="32" s="1"/>
  <c r="X24" i="32"/>
  <c r="AF24" i="16"/>
  <c r="AG24" i="16" s="1"/>
  <c r="Y24" i="16"/>
  <c r="AC24" i="32"/>
  <c r="AD24" i="32" s="1"/>
  <c r="V24" i="32"/>
  <c r="AF26" i="16"/>
  <c r="AG26" i="16" s="1"/>
  <c r="Y26" i="16"/>
  <c r="AE26" i="32"/>
  <c r="AF26" i="32" s="1"/>
  <c r="X26" i="32"/>
  <c r="W26" i="16"/>
  <c r="AD26" i="16"/>
  <c r="AE26" i="16" s="1"/>
  <c r="AE13" i="32"/>
  <c r="AF13" i="32" s="1"/>
  <c r="X13" i="32"/>
  <c r="T13" i="32"/>
  <c r="W13" i="16"/>
  <c r="AD13" i="16"/>
  <c r="AE13" i="16" s="1"/>
  <c r="AF13" i="16"/>
  <c r="AG13" i="16" s="1"/>
  <c r="Y13" i="16"/>
  <c r="U15" i="16"/>
  <c r="T15" i="32"/>
  <c r="AD15" i="16"/>
  <c r="AE15" i="16" s="1"/>
  <c r="W15" i="16"/>
  <c r="AF15" i="16"/>
  <c r="AG15" i="16" s="1"/>
  <c r="Y15" i="16"/>
  <c r="AF17" i="16"/>
  <c r="AG17" i="16" s="1"/>
  <c r="Y17" i="16"/>
  <c r="AD17" i="16"/>
  <c r="AE17" i="16" s="1"/>
  <c r="W17" i="16"/>
  <c r="AC17" i="32"/>
  <c r="AD17" i="32" s="1"/>
  <c r="V17" i="32"/>
  <c r="AC11" i="32"/>
  <c r="AD11" i="32" s="1"/>
  <c r="V11" i="32"/>
  <c r="AE11" i="32"/>
  <c r="AF11" i="32" s="1"/>
  <c r="X11" i="32"/>
  <c r="AF11" i="16"/>
  <c r="AG11" i="16" s="1"/>
  <c r="Y11" i="16"/>
  <c r="AE25" i="32"/>
  <c r="AF25" i="32" s="1"/>
  <c r="X25" i="32"/>
  <c r="AF25" i="16"/>
  <c r="AG25" i="16" s="1"/>
  <c r="Y25" i="16"/>
  <c r="AD25" i="16"/>
  <c r="AE25" i="16" s="1"/>
  <c r="W25" i="16"/>
  <c r="AE29" i="32"/>
  <c r="AF29" i="32" s="1"/>
  <c r="X29" i="32"/>
  <c r="AD29" i="16"/>
  <c r="AE29" i="16" s="1"/>
  <c r="W29" i="16"/>
  <c r="T29" i="32"/>
  <c r="T10" i="32"/>
  <c r="AC10" i="32"/>
  <c r="AD10" i="32" s="1"/>
  <c r="V10" i="32"/>
  <c r="U10" i="16"/>
  <c r="AF30" i="16"/>
  <c r="AG30" i="16" s="1"/>
  <c r="Y30" i="16"/>
  <c r="AC30" i="32"/>
  <c r="AD30" i="32" s="1"/>
  <c r="V30" i="32"/>
  <c r="U30" i="16"/>
  <c r="U39" i="16"/>
  <c r="T39" i="32"/>
  <c r="AD39" i="16"/>
  <c r="AE39" i="16" s="1"/>
  <c r="W39" i="16"/>
  <c r="V39" i="32"/>
  <c r="AC39" i="32"/>
  <c r="AD39" i="32" s="1"/>
  <c r="AF12" i="16"/>
  <c r="AG12" i="16" s="1"/>
  <c r="Y12" i="16"/>
  <c r="AD12" i="16"/>
  <c r="AE12" i="16" s="1"/>
  <c r="W12" i="16"/>
  <c r="AC12" i="32"/>
  <c r="AD12" i="32" s="1"/>
  <c r="V12" i="32"/>
  <c r="T21" i="32"/>
  <c r="AD21" i="16"/>
  <c r="AE21" i="16" s="1"/>
  <c r="W21" i="16"/>
  <c r="AE21" i="32"/>
  <c r="AF21" i="32" s="1"/>
  <c r="X21" i="32"/>
  <c r="AF21" i="16"/>
  <c r="AG21" i="16" s="1"/>
  <c r="Y21" i="16"/>
  <c r="AD35" i="16"/>
  <c r="AE35" i="16" s="1"/>
  <c r="W35" i="16"/>
  <c r="T35" i="32"/>
  <c r="AE35" i="32"/>
  <c r="AF35" i="32" s="1"/>
  <c r="X35" i="32"/>
  <c r="AD19" i="16"/>
  <c r="AE19" i="16" s="1"/>
  <c r="W19" i="16"/>
  <c r="U19" i="16"/>
  <c r="V19" i="32"/>
  <c r="AC19" i="32"/>
  <c r="AD19" i="32" s="1"/>
  <c r="T19" i="32"/>
  <c r="V40" i="16"/>
  <c r="AD9" i="16"/>
  <c r="W9" i="16"/>
  <c r="X40" i="16"/>
  <c r="AF9" i="16"/>
  <c r="AH9" i="16" s="1"/>
  <c r="Y9" i="16"/>
  <c r="AB40" i="16"/>
  <c r="AC9" i="16"/>
  <c r="AC40" i="16" s="1"/>
  <c r="B9" i="59" s="1"/>
  <c r="W40" i="32"/>
  <c r="AE9" i="32"/>
  <c r="X9" i="32"/>
  <c r="T40" i="16"/>
  <c r="U9" i="16"/>
  <c r="AD16" i="16"/>
  <c r="AE16" i="16" s="1"/>
  <c r="W16" i="16"/>
  <c r="AC16" i="32"/>
  <c r="AD16" i="32" s="1"/>
  <c r="V16" i="32"/>
  <c r="AF16" i="16"/>
  <c r="AG16" i="16" s="1"/>
  <c r="Y16" i="16"/>
  <c r="U23" i="16"/>
  <c r="T23" i="32"/>
  <c r="AF23" i="16"/>
  <c r="AG23" i="16" s="1"/>
  <c r="Y23" i="16"/>
  <c r="AF37" i="16"/>
  <c r="AG37" i="16" s="1"/>
  <c r="Y37" i="16"/>
  <c r="U37" i="16"/>
  <c r="AE37" i="32"/>
  <c r="AF37" i="32" s="1"/>
  <c r="X37" i="32"/>
  <c r="AE36" i="32"/>
  <c r="AF36" i="32" s="1"/>
  <c r="X36" i="32"/>
  <c r="W36" i="16"/>
  <c r="AD36" i="16"/>
  <c r="AE36" i="16" s="1"/>
  <c r="M6" i="63"/>
  <c r="AE31" i="32"/>
  <c r="AF31" i="32" s="1"/>
  <c r="X31" i="32"/>
  <c r="U31" i="16"/>
  <c r="T31" i="32"/>
  <c r="AD38" i="16"/>
  <c r="AE38" i="16" s="1"/>
  <c r="W38" i="16"/>
  <c r="T38" i="32"/>
  <c r="U38" i="16"/>
  <c r="AF38" i="16"/>
  <c r="AG38" i="16" s="1"/>
  <c r="Y38" i="16"/>
  <c r="X38" i="32"/>
  <c r="AE38" i="32"/>
  <c r="AF38" i="32" s="1"/>
  <c r="U14" i="16"/>
  <c r="AE14" i="32"/>
  <c r="AF14" i="32" s="1"/>
  <c r="X14" i="32"/>
  <c r="T20" i="32"/>
  <c r="U20" i="16"/>
  <c r="X20" i="32"/>
  <c r="AE20" i="32"/>
  <c r="AF20" i="32" s="1"/>
  <c r="V20" i="32"/>
  <c r="AC20" i="32"/>
  <c r="AD20" i="32" s="1"/>
  <c r="AD28" i="16"/>
  <c r="AE28" i="16" s="1"/>
  <c r="W28" i="16"/>
  <c r="T28" i="32"/>
  <c r="AC28" i="32"/>
  <c r="AD28" i="32" s="1"/>
  <c r="V28" i="32"/>
  <c r="U28" i="16"/>
  <c r="U33" i="16"/>
  <c r="AD33" i="16"/>
  <c r="AE33" i="16" s="1"/>
  <c r="W33" i="16"/>
  <c r="AF33" i="16"/>
  <c r="AG33" i="16" s="1"/>
  <c r="Y33" i="16"/>
  <c r="T27" i="32"/>
  <c r="X27" i="32"/>
  <c r="AE27" i="32"/>
  <c r="AF27" i="32" s="1"/>
  <c r="W27" i="16"/>
  <c r="AD27" i="16"/>
  <c r="AE27" i="16" s="1"/>
  <c r="AC34" i="32"/>
  <c r="AD34" i="32" s="1"/>
  <c r="V34" i="32"/>
  <c r="AE34" i="32"/>
  <c r="AF34" i="32" s="1"/>
  <c r="X34" i="32"/>
  <c r="U34" i="16"/>
  <c r="X18" i="32"/>
  <c r="AE18" i="32"/>
  <c r="AF18" i="32" s="1"/>
  <c r="AC32" i="32"/>
  <c r="AD32" i="32" s="1"/>
  <c r="V32" i="32"/>
  <c r="AF32" i="16"/>
  <c r="AG32" i="16" s="1"/>
  <c r="Y32" i="16"/>
  <c r="T24" i="32"/>
  <c r="AG24" i="32"/>
  <c r="AC26" i="32"/>
  <c r="AD26" i="32" s="1"/>
  <c r="V26" i="32"/>
  <c r="U26" i="16"/>
  <c r="AH26" i="16"/>
  <c r="T5" i="63"/>
  <c r="T10" i="63" s="1"/>
  <c r="M7" i="63" s="1"/>
  <c r="U13" i="16"/>
  <c r="AH13" i="16"/>
  <c r="AC13" i="32"/>
  <c r="AD13" i="32" s="1"/>
  <c r="V13" i="32"/>
  <c r="X15" i="32"/>
  <c r="AE15" i="32"/>
  <c r="AF15" i="32" s="1"/>
  <c r="V15" i="32"/>
  <c r="AC15" i="32"/>
  <c r="AD15" i="32" s="1"/>
  <c r="U17" i="16"/>
  <c r="AH17" i="16"/>
  <c r="T17" i="32"/>
  <c r="AE17" i="32"/>
  <c r="AF17" i="32" s="1"/>
  <c r="X17" i="32"/>
  <c r="T11" i="32"/>
  <c r="AG11" i="32"/>
  <c r="U11" i="16"/>
  <c r="W11" i="16"/>
  <c r="AD11" i="16"/>
  <c r="AE11" i="16" s="1"/>
  <c r="U25" i="16"/>
  <c r="AH25" i="16"/>
  <c r="T25" i="32"/>
  <c r="AC25" i="32"/>
  <c r="AD25" i="32" s="1"/>
  <c r="V25" i="32"/>
  <c r="Y29" i="16"/>
  <c r="AF29" i="16"/>
  <c r="AG29" i="16" s="1"/>
  <c r="AC29" i="32"/>
  <c r="AD29" i="32" s="1"/>
  <c r="V29" i="32"/>
  <c r="U29" i="16"/>
  <c r="AH29" i="16"/>
  <c r="AD10" i="16"/>
  <c r="AE10" i="16" s="1"/>
  <c r="W10" i="16"/>
  <c r="Y10" i="16"/>
  <c r="AF10" i="16"/>
  <c r="AG10" i="16" s="1"/>
  <c r="AE10" i="32"/>
  <c r="AF10" i="32" s="1"/>
  <c r="X10" i="32"/>
  <c r="T30" i="32"/>
  <c r="AE30" i="32"/>
  <c r="AF30" i="32" s="1"/>
  <c r="X30" i="32"/>
  <c r="AD30" i="16"/>
  <c r="AE30" i="16" s="1"/>
  <c r="W30" i="16"/>
  <c r="AF39" i="16"/>
  <c r="AG39" i="16" s="1"/>
  <c r="Y39" i="16"/>
  <c r="X39" i="32"/>
  <c r="AE39" i="32"/>
  <c r="AF39" i="32" s="1"/>
  <c r="T12" i="32"/>
  <c r="U12" i="16"/>
  <c r="AH12" i="16"/>
  <c r="AE12" i="32"/>
  <c r="AF12" i="32" s="1"/>
  <c r="X12" i="32"/>
  <c r="AH21" i="16"/>
  <c r="U21" i="16"/>
  <c r="AC21" i="32"/>
  <c r="AD21" i="32" s="1"/>
  <c r="V21" i="32"/>
  <c r="AF35" i="16"/>
  <c r="AG35" i="16" s="1"/>
  <c r="Y35" i="16"/>
  <c r="U35" i="16"/>
  <c r="AC35" i="32"/>
  <c r="AD35" i="32" s="1"/>
  <c r="V35" i="32"/>
  <c r="Y19" i="16"/>
  <c r="AF19" i="16"/>
  <c r="AG19" i="16" s="1"/>
  <c r="X19" i="32"/>
  <c r="AE19" i="32"/>
  <c r="AF19" i="32" s="1"/>
  <c r="Y40" i="32"/>
  <c r="Z9" i="32"/>
  <c r="Z40" i="32" s="1"/>
  <c r="I8" i="59" s="1"/>
  <c r="U40" i="32"/>
  <c r="AC9" i="32"/>
  <c r="V9" i="32"/>
  <c r="AB9" i="32"/>
  <c r="AB40" i="32" s="1"/>
  <c r="I9" i="59" s="1"/>
  <c r="AA40" i="32"/>
  <c r="Z40" i="16"/>
  <c r="AA9" i="16"/>
  <c r="AA40" i="16" s="1"/>
  <c r="B8" i="59" s="1"/>
  <c r="S40" i="32"/>
  <c r="T9" i="32"/>
  <c r="AG9" i="32"/>
  <c r="AE16" i="32"/>
  <c r="AF16" i="32" s="1"/>
  <c r="X16" i="32"/>
  <c r="U16" i="16"/>
  <c r="AH16" i="16"/>
  <c r="T16" i="32"/>
  <c r="AE23" i="32"/>
  <c r="AF23" i="32" s="1"/>
  <c r="X23" i="32"/>
  <c r="W23" i="16"/>
  <c r="AD23" i="16"/>
  <c r="AE23" i="16" s="1"/>
  <c r="AC23" i="32"/>
  <c r="AD23" i="32" s="1"/>
  <c r="V23" i="32"/>
  <c r="AD37" i="16"/>
  <c r="AE37" i="16" s="1"/>
  <c r="W37" i="16"/>
  <c r="T37" i="32"/>
  <c r="V37" i="32"/>
  <c r="AC37" i="32"/>
  <c r="AD37" i="32" s="1"/>
  <c r="U36" i="16"/>
  <c r="V36" i="32"/>
  <c r="AC36" i="32"/>
  <c r="AD36" i="32" s="1"/>
  <c r="AF36" i="16"/>
  <c r="AG36" i="16" s="1"/>
  <c r="Y36" i="16"/>
  <c r="T36" i="32"/>
  <c r="AG36" i="32"/>
  <c r="G104" i="62"/>
  <c r="H104" i="62" s="1"/>
  <c r="AD31" i="16"/>
  <c r="AE31" i="16" s="1"/>
  <c r="W31" i="16"/>
  <c r="AF31" i="16"/>
  <c r="AG31" i="16" s="1"/>
  <c r="Y31" i="16"/>
  <c r="AC31" i="32"/>
  <c r="AD31" i="32" s="1"/>
  <c r="V31" i="32"/>
  <c r="AC38" i="32"/>
  <c r="AD38" i="32" s="1"/>
  <c r="V38" i="32"/>
  <c r="T14" i="32"/>
  <c r="AC14" i="32"/>
  <c r="AD14" i="32" s="1"/>
  <c r="V14" i="32"/>
  <c r="AF14" i="16"/>
  <c r="AG14" i="16" s="1"/>
  <c r="Y14" i="16"/>
  <c r="AD14" i="16"/>
  <c r="AE14" i="16" s="1"/>
  <c r="W14" i="16"/>
  <c r="AF20" i="16"/>
  <c r="AG20" i="16" s="1"/>
  <c r="Y20" i="16"/>
  <c r="AD20" i="16"/>
  <c r="AE20" i="16" s="1"/>
  <c r="W20" i="16"/>
  <c r="AF28" i="16"/>
  <c r="AG28" i="16" s="1"/>
  <c r="Y28" i="16"/>
  <c r="AE28" i="32"/>
  <c r="AF28" i="32" s="1"/>
  <c r="X28" i="32"/>
  <c r="T33" i="32"/>
  <c r="AE33" i="32"/>
  <c r="AF33" i="32" s="1"/>
  <c r="X33" i="32"/>
  <c r="AC33" i="32"/>
  <c r="AD33" i="32" s="1"/>
  <c r="V33" i="32"/>
  <c r="AC27" i="32"/>
  <c r="AD27" i="32" s="1"/>
  <c r="V27" i="32"/>
  <c r="U27" i="16"/>
  <c r="Y27" i="16"/>
  <c r="AF27" i="16"/>
  <c r="AG27" i="16" s="1"/>
  <c r="AH22" i="16"/>
  <c r="AD34" i="16"/>
  <c r="AE34" i="16" s="1"/>
  <c r="W34" i="16"/>
  <c r="AF34" i="16"/>
  <c r="AG34" i="16" s="1"/>
  <c r="Y34" i="16"/>
  <c r="T34" i="32"/>
  <c r="AG34" i="32"/>
  <c r="Q106" i="62"/>
  <c r="R106" i="62"/>
  <c r="V6" i="63"/>
  <c r="W6" i="63"/>
  <c r="O105" i="62"/>
  <c r="P105" i="62" s="1"/>
  <c r="I104" i="62" l="1"/>
  <c r="J104" i="62" s="1"/>
  <c r="Q105" i="62"/>
  <c r="R105" i="62" s="1"/>
  <c r="M103" i="62"/>
  <c r="N103" i="62" s="1"/>
  <c r="AB7" i="63"/>
  <c r="AC7" i="63"/>
  <c r="Z8" i="63"/>
  <c r="AA8" i="63" s="1"/>
  <c r="X6" i="63"/>
  <c r="Y6" i="63"/>
  <c r="AH36" i="16"/>
  <c r="E11" i="62"/>
  <c r="Q46" i="32"/>
  <c r="E8" i="62"/>
  <c r="Q43" i="32"/>
  <c r="AH27" i="16"/>
  <c r="AG33" i="32"/>
  <c r="AG14" i="32"/>
  <c r="AG37" i="32"/>
  <c r="AG16" i="32"/>
  <c r="E7" i="62"/>
  <c r="Q42" i="32"/>
  <c r="R45" i="16"/>
  <c r="D10" i="62"/>
  <c r="AC40" i="32"/>
  <c r="AD9" i="32"/>
  <c r="AD40" i="32" s="1"/>
  <c r="I10" i="59" s="1"/>
  <c r="AH35" i="16"/>
  <c r="AG12" i="32"/>
  <c r="AG30" i="32"/>
  <c r="AG25" i="32"/>
  <c r="AH11" i="16"/>
  <c r="AG17" i="32"/>
  <c r="U5" i="63"/>
  <c r="AH34" i="16"/>
  <c r="AG27" i="32"/>
  <c r="AH28" i="16"/>
  <c r="AG28" i="32"/>
  <c r="AG20" i="32"/>
  <c r="AH14" i="16"/>
  <c r="AH38" i="16"/>
  <c r="AG38" i="32"/>
  <c r="AG31" i="32"/>
  <c r="AH31" i="16"/>
  <c r="AH37" i="16"/>
  <c r="AG23" i="32"/>
  <c r="AH23" i="16"/>
  <c r="R42" i="16"/>
  <c r="D7" i="62"/>
  <c r="AE40" i="32"/>
  <c r="AF9" i="32"/>
  <c r="AF40" i="32" s="1"/>
  <c r="I11" i="59" s="1"/>
  <c r="Y40" i="16"/>
  <c r="B7" i="59" s="1"/>
  <c r="R44" i="16"/>
  <c r="D9" i="62"/>
  <c r="AD40" i="16"/>
  <c r="AE9" i="16"/>
  <c r="AE40" i="16" s="1"/>
  <c r="B10" i="59" s="1"/>
  <c r="AG19" i="32"/>
  <c r="AH19" i="16"/>
  <c r="AG35" i="32"/>
  <c r="AG21" i="32"/>
  <c r="AG39" i="32"/>
  <c r="AH30" i="16"/>
  <c r="AH10" i="16"/>
  <c r="AH40" i="16" s="1"/>
  <c r="AG10" i="32"/>
  <c r="AG40" i="32" s="1"/>
  <c r="AG29" i="32"/>
  <c r="AG15" i="32"/>
  <c r="AH15" i="16"/>
  <c r="AG13" i="32"/>
  <c r="AG32" i="32"/>
  <c r="AH18" i="16"/>
  <c r="AG26" i="32"/>
  <c r="AH24" i="16"/>
  <c r="AH32" i="16"/>
  <c r="AG18" i="32"/>
  <c r="T106" i="62"/>
  <c r="U106" i="62" s="1"/>
  <c r="S106" i="62"/>
  <c r="T40" i="32"/>
  <c r="I5" i="59" s="1"/>
  <c r="V40" i="32"/>
  <c r="I6" i="59" s="1"/>
  <c r="E10" i="62"/>
  <c r="Q45" i="32"/>
  <c r="AH33" i="16"/>
  <c r="AH20" i="16"/>
  <c r="U40" i="16"/>
  <c r="B5" i="59" s="1"/>
  <c r="X40" i="32"/>
  <c r="I7" i="59" s="1"/>
  <c r="E9" i="62"/>
  <c r="Q44" i="32"/>
  <c r="R46" i="16"/>
  <c r="D11" i="62"/>
  <c r="AF40" i="16"/>
  <c r="AG9" i="16"/>
  <c r="AG40" i="16" s="1"/>
  <c r="B11" i="59" s="1"/>
  <c r="W40" i="16"/>
  <c r="B6" i="59" s="1"/>
  <c r="R43" i="16"/>
  <c r="D8" i="62"/>
  <c r="AH39" i="16"/>
  <c r="S101" i="62"/>
  <c r="T101" i="62"/>
  <c r="U101" i="62" s="1"/>
  <c r="AD9" i="63"/>
  <c r="AE9" i="63"/>
  <c r="AF9" i="63" s="1"/>
  <c r="AC8" i="63" l="1"/>
  <c r="AB8" i="63"/>
  <c r="T105" i="62"/>
  <c r="U105" i="62" s="1"/>
  <c r="S105" i="62"/>
  <c r="P103" i="62"/>
  <c r="O103" i="62"/>
  <c r="L104" i="62"/>
  <c r="K104" i="62"/>
  <c r="G9" i="64"/>
  <c r="P9" i="64" s="1"/>
  <c r="C9" i="59"/>
  <c r="G9" i="65"/>
  <c r="P9" i="65" s="1"/>
  <c r="C11" i="62"/>
  <c r="C8" i="62"/>
  <c r="G6" i="64"/>
  <c r="P6" i="64" s="1"/>
  <c r="C6" i="59"/>
  <c r="G6" i="65"/>
  <c r="P6" i="65" s="1"/>
  <c r="D13" i="62"/>
  <c r="R48" i="16"/>
  <c r="X7" i="65"/>
  <c r="AG7" i="65" s="1"/>
  <c r="X7" i="64"/>
  <c r="AG7" i="64" s="1"/>
  <c r="J7" i="59"/>
  <c r="G7" i="64"/>
  <c r="P7" i="64" s="1"/>
  <c r="C9" i="62"/>
  <c r="C7" i="59"/>
  <c r="G7" i="65"/>
  <c r="P7" i="65" s="1"/>
  <c r="Q48" i="32"/>
  <c r="E13" i="62"/>
  <c r="C8" i="59"/>
  <c r="G8" i="65"/>
  <c r="P8" i="65" s="1"/>
  <c r="G8" i="64"/>
  <c r="P8" i="64" s="1"/>
  <c r="C10" i="62"/>
  <c r="X8" i="64"/>
  <c r="AG8" i="64" s="1"/>
  <c r="X8" i="65"/>
  <c r="AG8" i="65" s="1"/>
  <c r="J8" i="59"/>
  <c r="D12" i="62"/>
  <c r="D19" i="62" s="1"/>
  <c r="R47" i="16"/>
  <c r="G5" i="64"/>
  <c r="P5" i="64" s="1"/>
  <c r="G5" i="65"/>
  <c r="P5" i="65" s="1"/>
  <c r="C7" i="62"/>
  <c r="C5" i="59"/>
  <c r="D35" i="62"/>
  <c r="V5" i="63"/>
  <c r="V10" i="63" s="1"/>
  <c r="Q47" i="32"/>
  <c r="E12" i="62"/>
  <c r="X5" i="65"/>
  <c r="AG5" i="65" s="1"/>
  <c r="J5" i="59"/>
  <c r="X5" i="64"/>
  <c r="AG5" i="64" s="1"/>
  <c r="E19" i="62"/>
  <c r="E35" i="62"/>
  <c r="X6" i="65"/>
  <c r="AG6" i="65" s="1"/>
  <c r="X6" i="64"/>
  <c r="AG6" i="64" s="1"/>
  <c r="J6" i="59"/>
  <c r="X9" i="65"/>
  <c r="AG9" i="65" s="1"/>
  <c r="J9" i="59"/>
  <c r="X9" i="64"/>
  <c r="AG9" i="64" s="1"/>
  <c r="Z6" i="63"/>
  <c r="AA6" i="63"/>
  <c r="AD7" i="63"/>
  <c r="AE7" i="63" s="1"/>
  <c r="AF7" i="63" s="1"/>
  <c r="G17" i="65" l="1"/>
  <c r="P17" i="65" s="1"/>
  <c r="C19" i="62"/>
  <c r="D21" i="62"/>
  <c r="D33" i="62"/>
  <c r="C17" i="59"/>
  <c r="G17" i="64"/>
  <c r="P17" i="64" s="1"/>
  <c r="X17" i="64"/>
  <c r="AG17" i="64" s="1"/>
  <c r="E33" i="62"/>
  <c r="X17" i="65"/>
  <c r="AG17" i="65" s="1"/>
  <c r="E21" i="62"/>
  <c r="J17" i="59"/>
  <c r="X10" i="64"/>
  <c r="AG10" i="64" s="1"/>
  <c r="J10" i="59"/>
  <c r="X10" i="65"/>
  <c r="AG10" i="65" s="1"/>
  <c r="W5" i="63"/>
  <c r="AB6" i="63"/>
  <c r="AC6" i="63"/>
  <c r="M8" i="63"/>
  <c r="G10" i="65"/>
  <c r="P10" i="65" s="1"/>
  <c r="C12" i="62"/>
  <c r="C10" i="59"/>
  <c r="G10" i="64"/>
  <c r="P10" i="64" s="1"/>
  <c r="X11" i="64"/>
  <c r="AG11" i="64" s="1"/>
  <c r="J11" i="59"/>
  <c r="X11" i="65"/>
  <c r="AG11" i="65" s="1"/>
  <c r="G11" i="64"/>
  <c r="P11" i="64" s="1"/>
  <c r="C11" i="59"/>
  <c r="G11" i="65"/>
  <c r="P11" i="65" s="1"/>
  <c r="C13" i="62"/>
  <c r="M104" i="62"/>
  <c r="N104" i="62" s="1"/>
  <c r="R103" i="62"/>
  <c r="Q103" i="62"/>
  <c r="AD8" i="63"/>
  <c r="AE8" i="63" s="1"/>
  <c r="AF8" i="63" s="1"/>
  <c r="O104" i="62" l="1"/>
  <c r="P104" i="62" s="1"/>
  <c r="X19" i="64"/>
  <c r="AG19" i="64" s="1"/>
  <c r="E32" i="62"/>
  <c r="X19" i="65"/>
  <c r="AG19" i="65" s="1"/>
  <c r="J19" i="59"/>
  <c r="S103" i="62"/>
  <c r="T103" i="62" s="1"/>
  <c r="U103" i="62" s="1"/>
  <c r="AD6" i="63"/>
  <c r="AE6" i="63"/>
  <c r="AF6" i="63" s="1"/>
  <c r="X5" i="63"/>
  <c r="X10" i="63" s="1"/>
  <c r="Y5" i="63"/>
  <c r="G19" i="64"/>
  <c r="P19" i="64" s="1"/>
  <c r="D32" i="62"/>
  <c r="G19" i="65"/>
  <c r="P19" i="65" s="1"/>
  <c r="C21" i="62"/>
  <c r="E87" i="62" s="1"/>
  <c r="E89" i="62" s="1"/>
  <c r="C19" i="59"/>
  <c r="Q104" i="62" l="1"/>
  <c r="R104" i="62" s="1"/>
  <c r="M9" i="63"/>
  <c r="G30" i="65"/>
  <c r="P30" i="65" s="1"/>
  <c r="E13" i="59"/>
  <c r="C32" i="62"/>
  <c r="D99" i="62"/>
  <c r="G30" i="64"/>
  <c r="P30" i="64" s="1"/>
  <c r="Z5" i="63"/>
  <c r="Z10" i="63" s="1"/>
  <c r="M10" i="63" s="1"/>
  <c r="X30" i="65"/>
  <c r="AG30" i="65" s="1"/>
  <c r="L13" i="59"/>
  <c r="X30" i="64"/>
  <c r="AG30" i="64" s="1"/>
  <c r="D100" i="62"/>
  <c r="S104" i="62" l="1"/>
  <c r="T104" i="62" s="1"/>
  <c r="U104" i="62" s="1"/>
  <c r="AA5" i="63"/>
  <c r="E99" i="62"/>
  <c r="D107" i="62"/>
  <c r="F111" i="62"/>
  <c r="F99" i="62"/>
  <c r="F112" i="62"/>
  <c r="E100" i="62"/>
  <c r="F100" i="62" s="1"/>
  <c r="G100" i="62" l="1"/>
  <c r="H100" i="62" s="1"/>
  <c r="G99" i="62"/>
  <c r="G107" i="62" s="1"/>
  <c r="C88" i="62" s="1"/>
  <c r="H114" i="62"/>
  <c r="C107" i="62"/>
  <c r="E107" i="62"/>
  <c r="AB5" i="63"/>
  <c r="AB10" i="63" s="1"/>
  <c r="J100" i="62" l="1"/>
  <c r="I100" i="62"/>
  <c r="M11" i="63"/>
  <c r="AC5" i="63"/>
  <c r="C87" i="62"/>
  <c r="H99" i="62"/>
  <c r="AE5" i="63" l="1"/>
  <c r="AF5" i="63" s="1"/>
  <c r="AF10" i="63" s="1"/>
  <c r="M13" i="63" s="1"/>
  <c r="AD5" i="63"/>
  <c r="AD10" i="63" s="1"/>
  <c r="J99" i="62"/>
  <c r="I99" i="62"/>
  <c r="I107" i="62" s="1"/>
  <c r="K100" i="62"/>
  <c r="L100" i="62" s="1"/>
  <c r="N100" i="62" l="1"/>
  <c r="M100" i="62"/>
  <c r="K99" i="62"/>
  <c r="K107" i="62" s="1"/>
  <c r="C90" i="62" s="1"/>
  <c r="C89" i="62"/>
  <c r="M12" i="63"/>
  <c r="AG10" i="63"/>
  <c r="M14" i="63"/>
  <c r="L99" i="62" l="1"/>
  <c r="O100" i="62"/>
  <c r="P100" i="62" s="1"/>
  <c r="R100" i="62" l="1"/>
  <c r="Q100" i="62"/>
  <c r="M99" i="62"/>
  <c r="M107" i="62" s="1"/>
  <c r="C91" i="62" l="1"/>
  <c r="N99" i="62"/>
  <c r="S100" i="62"/>
  <c r="T100" i="62" s="1"/>
  <c r="U100" i="62" s="1"/>
  <c r="O99" i="62" l="1"/>
  <c r="O107" i="62" s="1"/>
  <c r="C92" i="62" l="1"/>
  <c r="P99" i="62"/>
  <c r="Q99" i="62" l="1"/>
  <c r="Q107" i="62" s="1"/>
  <c r="C93" i="62" l="1"/>
  <c r="R99" i="62"/>
  <c r="S99" i="62" l="1"/>
  <c r="S107" i="62" s="1"/>
  <c r="C94" i="62" l="1"/>
  <c r="T99" i="62"/>
  <c r="U99" i="62" s="1"/>
  <c r="U107" i="62" s="1"/>
  <c r="C95" i="62" s="1"/>
  <c r="C96" i="62" s="1"/>
  <c r="V107" i="62" l="1"/>
</calcChain>
</file>

<file path=xl/comments1.xml><?xml version="1.0" encoding="utf-8"?>
<comments xmlns="http://schemas.openxmlformats.org/spreadsheetml/2006/main">
  <authors>
    <author>平野</author>
  </authors>
  <commentList>
    <comment ref="AH5" authorId="0">
      <text>
        <r>
          <rPr>
            <sz val="9"/>
            <color indexed="81"/>
            <rFont val="ＭＳ Ｐゴシック"/>
            <family val="3"/>
            <charset val="128"/>
          </rPr>
          <t>この計算式は一人増えるたびに「－２８５０｣となっています。改正時点で金額に変更があれば修正し、下へコピーしてください</t>
        </r>
      </text>
    </comment>
  </commentList>
</comments>
</file>

<file path=xl/comments2.xml><?xml version="1.0" encoding="utf-8"?>
<comments xmlns="http://schemas.openxmlformats.org/spreadsheetml/2006/main">
  <authors>
    <author xml:space="preserve"> 平野　恒示</author>
  </authors>
  <commentList>
    <comment ref="C8" authorId="0">
      <text>
        <r>
          <rPr>
            <sz val="9"/>
            <color indexed="81"/>
            <rFont val="ＭＳ Ｐゴシック"/>
            <family val="3"/>
            <charset val="128"/>
          </rPr>
          <t xml:space="preserve"> </t>
        </r>
        <r>
          <rPr>
            <sz val="10"/>
            <color indexed="81"/>
            <rFont val="ＭＳ Ｐゴシック"/>
            <family val="3"/>
            <charset val="128"/>
          </rPr>
          <t>当初に記入ください</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 xml:space="preserve"> 平野　恒示</author>
    <author xml:space="preserve"> </author>
    <author xml:space="preserve"> HARU企画</author>
    <author>平野</author>
  </authors>
  <commentList>
    <comment ref="D4" authorId="0">
      <text>
        <r>
          <rPr>
            <sz val="10"/>
            <color indexed="81"/>
            <rFont val="ＭＳ Ｐゴシック"/>
            <family val="3"/>
            <charset val="128"/>
          </rPr>
          <t xml:space="preserve"> 給料締切日設定はここ</t>
        </r>
        <r>
          <rPr>
            <b/>
            <sz val="10"/>
            <color indexed="81"/>
            <rFont val="ＭＳ Ｐゴシック"/>
            <family val="3"/>
            <charset val="128"/>
          </rPr>
          <t xml:space="preserve">
</t>
        </r>
        <r>
          <rPr>
            <b/>
            <sz val="11"/>
            <color indexed="81"/>
            <rFont val="ＭＳ Ｐゴシック"/>
            <family val="3"/>
            <charset val="128"/>
          </rPr>
          <t xml:space="preserve">
</t>
        </r>
        <r>
          <rPr>
            <sz val="9"/>
            <color indexed="81"/>
            <rFont val="ＭＳ Ｐゴシック"/>
            <family val="3"/>
            <charset val="128"/>
          </rPr>
          <t xml:space="preserve">
</t>
        </r>
      </text>
    </comment>
    <comment ref="AK4" authorId="1">
      <text>
        <r>
          <rPr>
            <b/>
            <sz val="9"/>
            <color indexed="81"/>
            <rFont val="ＭＳ Ｐゴシック"/>
            <family val="3"/>
            <charset val="128"/>
          </rPr>
          <t xml:space="preserve"> 会社名を記入する
</t>
        </r>
        <r>
          <rPr>
            <sz val="9"/>
            <color indexed="81"/>
            <rFont val="ＭＳ Ｐゴシック"/>
            <family val="3"/>
            <charset val="128"/>
          </rPr>
          <t xml:space="preserve">
</t>
        </r>
      </text>
    </comment>
    <comment ref="D5" authorId="2">
      <text>
        <r>
          <rPr>
            <b/>
            <sz val="9"/>
            <color indexed="81"/>
            <rFont val="ＭＳ Ｐゴシック"/>
            <family val="3"/>
            <charset val="128"/>
          </rPr>
          <t xml:space="preserve"> </t>
        </r>
        <r>
          <rPr>
            <sz val="9"/>
            <color indexed="81"/>
            <rFont val="ＭＳ Ｐゴシック"/>
            <family val="3"/>
            <charset val="128"/>
          </rPr>
          <t>休日の指定を曜日で選択ください
一週に２日まで指定できます。
一週一日でもかまいません</t>
        </r>
      </text>
    </comment>
    <comment ref="AM6" authorId="3">
      <text>
        <r>
          <rPr>
            <sz val="9"/>
            <color indexed="81"/>
            <rFont val="ＭＳ Ｐゴシック"/>
            <family val="3"/>
            <charset val="128"/>
          </rPr>
          <t>時間の打ち込みは
すべて小数点「</t>
        </r>
        <r>
          <rPr>
            <b/>
            <sz val="9"/>
            <color indexed="81"/>
            <rFont val="ＭＳ Ｐゴシック"/>
            <family val="3"/>
            <charset val="128"/>
          </rPr>
          <t>.</t>
        </r>
        <r>
          <rPr>
            <sz val="9"/>
            <color indexed="81"/>
            <rFont val="ＭＳ Ｐゴシック"/>
            <family val="3"/>
            <charset val="128"/>
          </rPr>
          <t xml:space="preserve">」ドットを使用ください
</t>
        </r>
      </text>
    </comment>
    <comment ref="E7" authorId="2">
      <text>
        <r>
          <rPr>
            <sz val="9"/>
            <color indexed="81"/>
            <rFont val="ＭＳ Ｐゴシック"/>
            <family val="3"/>
            <charset val="128"/>
          </rPr>
          <t xml:space="preserve">この列に「Q」とあれば休日時給で計算する
</t>
        </r>
      </text>
    </comment>
    <comment ref="G7" authorId="2">
      <text>
        <r>
          <rPr>
            <sz val="9"/>
            <color indexed="81"/>
            <rFont val="ＭＳ Ｐゴシック"/>
            <family val="3"/>
            <charset val="128"/>
          </rPr>
          <t xml:space="preserve"> 休祭日割増時給を支払う日は、ここに印を入れる
</t>
        </r>
      </text>
    </comment>
    <comment ref="L7" authorId="2">
      <text>
        <r>
          <rPr>
            <sz val="9"/>
            <color indexed="81"/>
            <rFont val="ＭＳ Ｐゴシック"/>
            <family val="3"/>
            <charset val="128"/>
          </rPr>
          <t>祭日・特別休暇などの時はチェックを入れてください。休日時給扱いとなります。
また休日を平日扱いに変更も出来ます</t>
        </r>
      </text>
    </comment>
    <comment ref="Y10" authorId="2">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AA10"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B10" authorId="3">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AC10" authorId="2">
      <text>
        <r>
          <rPr>
            <sz val="9"/>
            <color indexed="81"/>
            <rFont val="ＭＳ Ｐゴシック"/>
            <family val="3"/>
            <charset val="128"/>
          </rPr>
          <t xml:space="preserve"> 銀行振り込みのときはチェックを入れる
表は集計表の下にあります</t>
        </r>
      </text>
    </comment>
    <comment ref="AG10" authorId="0">
      <text>
        <r>
          <rPr>
            <sz val="9"/>
            <color indexed="81"/>
            <rFont val="ＭＳ Ｐゴシック"/>
            <family val="3"/>
            <charset val="128"/>
          </rPr>
          <t xml:space="preserve"> 基本給があってなを残業手当を支給する社員が居る時は、時給を｢0円」とし集計元帳に基本給を記載する。</t>
        </r>
        <r>
          <rPr>
            <b/>
            <sz val="9"/>
            <color indexed="81"/>
            <rFont val="ＭＳ Ｐゴシック"/>
            <family val="3"/>
            <charset val="128"/>
          </rPr>
          <t xml:space="preserve">
</t>
        </r>
        <r>
          <rPr>
            <sz val="9"/>
            <color indexed="81"/>
            <rFont val="ＭＳ Ｐゴシック"/>
            <family val="3"/>
            <charset val="128"/>
          </rPr>
          <t xml:space="preserve">
</t>
        </r>
      </text>
    </comment>
    <comment ref="AP10" authorId="2">
      <text>
        <r>
          <rPr>
            <sz val="9"/>
            <color indexed="81"/>
            <rFont val="ＭＳ Ｐゴシック"/>
            <family val="3"/>
            <charset val="128"/>
          </rPr>
          <t xml:space="preserve"> 所得税控除に欠かせません扶養家族の人数を記入する
</t>
        </r>
      </text>
    </comment>
    <comment ref="AQ10" authorId="2">
      <text>
        <r>
          <rPr>
            <sz val="9"/>
            <color indexed="81"/>
            <rFont val="ＭＳ Ｐゴシック"/>
            <family val="3"/>
            <charset val="128"/>
          </rPr>
          <t>昭和のとき「ｓ47/8/15」
平成の時（ｈ2/8/26）あるいは西暦で（１967/2/8),半角英数で</t>
        </r>
      </text>
    </comment>
    <comment ref="AS10" authorId="2">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A16"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B16" authorId="3">
      <text>
        <r>
          <rPr>
            <sz val="9"/>
            <color indexed="81"/>
            <rFont val="ＭＳ Ｐゴシック"/>
            <family val="3"/>
            <charset val="128"/>
          </rPr>
          <t>正社員の所得税控除は
「甲欄」で計算します</t>
        </r>
      </text>
    </comment>
    <comment ref="AC16" authorId="2">
      <text>
        <r>
          <rPr>
            <sz val="9"/>
            <color indexed="81"/>
            <rFont val="ＭＳ Ｐゴシック"/>
            <family val="3"/>
            <charset val="128"/>
          </rPr>
          <t xml:space="preserve"> 銀行振り込みのときはチェックを入れる
表は集計表の下にあります</t>
        </r>
      </text>
    </comment>
    <comment ref="AH16" authorId="0">
      <text>
        <r>
          <rPr>
            <sz val="9"/>
            <color indexed="81"/>
            <rFont val="ＭＳ Ｐゴシック"/>
            <family val="3"/>
            <charset val="128"/>
          </rPr>
          <t xml:space="preserve"> 扶養家族の人数を入れる
</t>
        </r>
      </text>
    </comment>
    <comment ref="AI16" authorId="2">
      <text>
        <r>
          <rPr>
            <sz val="9"/>
            <color indexed="81"/>
            <rFont val="ＭＳ Ｐゴシック"/>
            <family val="3"/>
            <charset val="128"/>
          </rPr>
          <t>昭和のとき「ｓ47/8/15」
平成の時（ｈ2/8/26）あるいは西暦で（１967/2/8),半角英数で</t>
        </r>
      </text>
    </comment>
  </commentList>
</comments>
</file>

<file path=xl/comments4.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この年末調整用シートは少し面倒かな
　このシートを利用しなくとも、集計元帳を毎月コピーして保存すれば事足ります、
　その折はこのシート削除してください
　以下エクセルを楽しんでいただければ有難い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comments5.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sharedStrings.xml><?xml version="1.0" encoding="utf-8"?>
<sst xmlns="http://schemas.openxmlformats.org/spreadsheetml/2006/main" count="595" uniqueCount="327">
  <si>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</si>
  <si>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</si>
  <si>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</si>
  <si>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</si>
  <si>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</si>
  <si>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</si>
  <si>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</si>
  <si>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</si>
  <si>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介護保険</t>
    <rPh sb="0" eb="2">
      <t>カイゴ</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</si>
  <si>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</si>
  <si>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</si>
  <si>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</si>
  <si>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</si>
  <si>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</si>
  <si>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残業給</t>
    <rPh sb="0" eb="2">
      <t>ザンギョウ</t>
    </rPh>
    <rPh sb="2" eb="3">
      <t>キュウ</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</si>
  <si>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</si>
  <si>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</si>
  <si>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</si>
  <si>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</si>
  <si>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</si>
  <si>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残業時間</t>
    <rPh sb="0" eb="2">
      <t>ザンギョウ</t>
    </rPh>
    <rPh sb="2" eb="4">
      <t>ジカン</t>
    </rPh>
    <phoneticPr fontId="3"/>
  </si>
  <si>
    <t>年</t>
    <rPh sb="0" eb="1">
      <t>ネン</t>
    </rPh>
    <phoneticPr fontId="3"/>
  </si>
  <si>
    <t>残業開始時間</t>
    <rPh sb="0" eb="2">
      <t>ザンギョウ</t>
    </rPh>
    <rPh sb="2" eb="4">
      <t>カイシ</t>
    </rPh>
    <rPh sb="4" eb="6">
      <t>ジカン</t>
    </rPh>
    <phoneticPr fontId="3"/>
  </si>
  <si>
    <t>　　出勤日数</t>
    <rPh sb="2" eb="4">
      <t>シュッキン</t>
    </rPh>
    <rPh sb="4" eb="6">
      <t>ニッスウ</t>
    </rPh>
    <phoneticPr fontId="3"/>
  </si>
  <si>
    <t>A</t>
    <phoneticPr fontId="3"/>
  </si>
  <si>
    <t>計</t>
    <rPh sb="0" eb="1">
      <t>ケイ</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</si>
  <si>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</si>
  <si>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Haru企画　　平野恒示</t>
    <rPh sb="4" eb="6">
      <t>キカク</t>
    </rPh>
    <rPh sb="8" eb="10">
      <t>ヒラノ</t>
    </rPh>
    <rPh sb="10" eb="11">
      <t>コウ</t>
    </rPh>
    <rPh sb="11" eb="12">
      <t>ジ</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</si>
  <si>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</si>
  <si>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</si>
  <si>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</si>
  <si>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あ</t>
    <phoneticPr fontId="3"/>
  </si>
  <si>
    <t>い</t>
    <phoneticPr fontId="3"/>
  </si>
  <si>
    <t>う</t>
    <phoneticPr fontId="3"/>
  </si>
  <si>
    <r>
      <t xml:space="preserve">月分  </t>
    </r>
    <r>
      <rPr>
        <sz val="20"/>
        <rFont val="HG丸ｺﾞｼｯｸM-PRO"/>
        <family val="3"/>
        <charset val="128"/>
      </rPr>
      <t>時給社員内訳･集計表</t>
    </r>
    <rPh sb="0" eb="1">
      <t>ツキ</t>
    </rPh>
    <rPh sb="1" eb="2">
      <t>ブン</t>
    </rPh>
    <rPh sb="4" eb="6">
      <t>ジキュウ</t>
    </rPh>
    <rPh sb="6" eb="8">
      <t>シャイン</t>
    </rPh>
    <rPh sb="8" eb="10">
      <t>ウチワケ</t>
    </rPh>
    <rPh sb="11" eb="13">
      <t>シュウケイ</t>
    </rPh>
    <rPh sb="13" eb="14">
      <t>ヒョウ</t>
    </rPh>
    <phoneticPr fontId="3"/>
  </si>
  <si>
    <t>給      料</t>
    <rPh sb="0" eb="1">
      <t>キュウ</t>
    </rPh>
    <rPh sb="7" eb="8">
      <t>リョウ</t>
    </rPh>
    <phoneticPr fontId="3"/>
  </si>
  <si>
    <t>早朝時給</t>
    <rPh sb="0" eb="2">
      <t>ソウチョウ</t>
    </rPh>
    <rPh sb="2" eb="4">
      <t>ジキュウ</t>
    </rPh>
    <phoneticPr fontId="3"/>
  </si>
  <si>
    <t>就業開始時間</t>
    <rPh sb="0" eb="2">
      <t>シュウギョウ</t>
    </rPh>
    <rPh sb="2" eb="4">
      <t>カイシ</t>
    </rPh>
    <rPh sb="4" eb="6">
      <t>ジカン</t>
    </rPh>
    <phoneticPr fontId="3"/>
  </si>
  <si>
    <t>残業休憩</t>
    <rPh sb="0" eb="2">
      <t>ザンギョウ</t>
    </rPh>
    <rPh sb="2" eb="4">
      <t>キュウケイ</t>
    </rPh>
    <phoneticPr fontId="3"/>
  </si>
  <si>
    <t>早朝勤務</t>
    <rPh sb="0" eb="2">
      <t>ソウチョウ</t>
    </rPh>
    <rPh sb="2" eb="4">
      <t>キンム</t>
    </rPh>
    <phoneticPr fontId="3"/>
  </si>
  <si>
    <t>通常勤務</t>
    <rPh sb="0" eb="2">
      <t>ツウジョウ</t>
    </rPh>
    <rPh sb="2" eb="4">
      <t>キンム</t>
    </rPh>
    <phoneticPr fontId="3"/>
  </si>
  <si>
    <t>　時より</t>
    <rPh sb="1" eb="2">
      <t>ジ</t>
    </rPh>
    <phoneticPr fontId="3"/>
  </si>
  <si>
    <t>休祭日給</t>
    <rPh sb="0" eb="1">
      <t>キュウ</t>
    </rPh>
    <rPh sb="1" eb="3">
      <t>サイジツ</t>
    </rPh>
    <rPh sb="3" eb="4">
      <t>キュウ</t>
    </rPh>
    <phoneticPr fontId="3"/>
  </si>
  <si>
    <t>深夜時給</t>
    <rPh sb="0" eb="2">
      <t>シンヤ</t>
    </rPh>
    <rPh sb="2" eb="4">
      <t>ジキュウ</t>
    </rPh>
    <phoneticPr fontId="3"/>
  </si>
  <si>
    <t>深夜勤務</t>
    <rPh sb="0" eb="2">
      <t>シンヤ</t>
    </rPh>
    <rPh sb="2" eb="4">
      <t>キンム</t>
    </rPh>
    <phoneticPr fontId="3"/>
  </si>
  <si>
    <t>深夜開始時間</t>
    <rPh sb="0" eb="2">
      <t>シンヤ</t>
    </rPh>
    <rPh sb="2" eb="4">
      <t>カイシ</t>
    </rPh>
    <rPh sb="4" eb="6">
      <t>ジカン</t>
    </rPh>
    <phoneticPr fontId="3"/>
  </si>
  <si>
    <t>通常時給</t>
    <rPh sb="0" eb="2">
      <t>ツウジョウ</t>
    </rPh>
    <rPh sb="2" eb="4">
      <t>ジキュウ</t>
    </rPh>
    <phoneticPr fontId="3"/>
  </si>
  <si>
    <t>残業時給</t>
    <rPh sb="0" eb="2">
      <t>ザンギョウ</t>
    </rPh>
    <rPh sb="2" eb="4">
      <t>ジキュウ</t>
    </rPh>
    <phoneticPr fontId="3"/>
  </si>
  <si>
    <t>出勤日数</t>
    <rPh sb="0" eb="2">
      <t>シュッキン</t>
    </rPh>
    <rPh sb="2" eb="4">
      <t>ニッスウ</t>
    </rPh>
    <phoneticPr fontId="3"/>
  </si>
  <si>
    <t>家 族 手 当</t>
    <rPh sb="0" eb="1">
      <t>イエ</t>
    </rPh>
    <rPh sb="2" eb="3">
      <t>ゾク</t>
    </rPh>
    <rPh sb="4" eb="5">
      <t>テ</t>
    </rPh>
    <rPh sb="6" eb="7">
      <t>トウ</t>
    </rPh>
    <phoneticPr fontId="3"/>
  </si>
  <si>
    <t>皆 勤 手 当</t>
    <rPh sb="0" eb="1">
      <t>ミナ</t>
    </rPh>
    <rPh sb="2" eb="3">
      <t>ツトム</t>
    </rPh>
    <rPh sb="4" eb="5">
      <t>テ</t>
    </rPh>
    <rPh sb="6" eb="7">
      <t>トウ</t>
    </rPh>
    <phoneticPr fontId="3"/>
  </si>
  <si>
    <t>休祭日残業時給</t>
    <rPh sb="0" eb="1">
      <t>キュウ</t>
    </rPh>
    <rPh sb="1" eb="2">
      <t>サイ</t>
    </rPh>
    <rPh sb="2" eb="3">
      <t>ヒ</t>
    </rPh>
    <rPh sb="3" eb="5">
      <t>ザンギョウ</t>
    </rPh>
    <rPh sb="5" eb="7">
      <t>ジキュウ</t>
    </rPh>
    <phoneticPr fontId="3"/>
  </si>
  <si>
    <t>生年月日</t>
    <rPh sb="0" eb="2">
      <t>セイネン</t>
    </rPh>
    <rPh sb="2" eb="4">
      <t>ガッピ</t>
    </rPh>
    <phoneticPr fontId="3"/>
  </si>
  <si>
    <t>深 夜 時 給</t>
    <rPh sb="0" eb="1">
      <t>ブカ</t>
    </rPh>
    <rPh sb="2" eb="3">
      <t>ヨル</t>
    </rPh>
    <rPh sb="4" eb="5">
      <t>トキ</t>
    </rPh>
    <rPh sb="6" eb="7">
      <t>キュウ</t>
    </rPh>
    <phoneticPr fontId="3"/>
  </si>
  <si>
    <t>時　　給</t>
    <rPh sb="0" eb="1">
      <t>トキ</t>
    </rPh>
    <rPh sb="3" eb="4">
      <t>キュウ</t>
    </rPh>
    <phoneticPr fontId="3"/>
  </si>
  <si>
    <t>その月の社会保険料等控除後の給与等の金額</t>
    <rPh sb="2" eb="3">
      <t>ツキ</t>
    </rPh>
    <rPh sb="4" eb="6">
      <t>シャカイ</t>
    </rPh>
    <rPh sb="6" eb="9">
      <t>ホケンリョウ</t>
    </rPh>
    <rPh sb="9" eb="10">
      <t>トウ</t>
    </rPh>
    <rPh sb="10" eb="12">
      <t>コウジョ</t>
    </rPh>
    <rPh sb="12" eb="13">
      <t>ゴ</t>
    </rPh>
    <rPh sb="14" eb="17">
      <t>キュウヨトウ</t>
    </rPh>
    <rPh sb="18" eb="20">
      <t>キンガク</t>
    </rPh>
    <phoneticPr fontId="3"/>
  </si>
  <si>
    <t>甲</t>
    <rPh sb="0" eb="1">
      <t>コウ</t>
    </rPh>
    <phoneticPr fontId="3"/>
  </si>
  <si>
    <t>扶　養　親　族　等　の　数</t>
    <rPh sb="0" eb="1">
      <t>タモツ</t>
    </rPh>
    <rPh sb="2" eb="3">
      <t>オサム</t>
    </rPh>
    <rPh sb="4" eb="5">
      <t>オヤ</t>
    </rPh>
    <rPh sb="6" eb="7">
      <t>ゾク</t>
    </rPh>
    <rPh sb="8" eb="9">
      <t>トウ</t>
    </rPh>
    <rPh sb="12" eb="13">
      <t>カズ</t>
    </rPh>
    <phoneticPr fontId="3"/>
  </si>
  <si>
    <t>以　上</t>
    <rPh sb="0" eb="1">
      <t>イ</t>
    </rPh>
    <rPh sb="2" eb="3">
      <t>ジョウ</t>
    </rPh>
    <phoneticPr fontId="3"/>
  </si>
  <si>
    <t>未　満</t>
    <rPh sb="0" eb="1">
      <t>ミ</t>
    </rPh>
    <rPh sb="2" eb="3">
      <t>マン</t>
    </rPh>
    <phoneticPr fontId="3"/>
  </si>
  <si>
    <t>科目　　　　  名前</t>
    <rPh sb="0" eb="2">
      <t>カモク</t>
    </rPh>
    <rPh sb="8" eb="10">
      <t>ナマエ</t>
    </rPh>
    <phoneticPr fontId="3"/>
  </si>
  <si>
    <t>昼食休憩</t>
    <rPh sb="0" eb="2">
      <t>チュウショク</t>
    </rPh>
    <rPh sb="2" eb="4">
      <t>キュウケイ</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</si>
  <si>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</si>
  <si>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休祭日早朝時給</t>
    <rPh sb="0" eb="1">
      <t>キュウ</t>
    </rPh>
    <rPh sb="1" eb="3">
      <t>サイジツ</t>
    </rPh>
    <rPh sb="3" eb="5">
      <t>ソウチョウ</t>
    </rPh>
    <rPh sb="5" eb="7">
      <t>ジキュウ</t>
    </rPh>
    <phoneticPr fontId="3"/>
  </si>
  <si>
    <t>早 朝 時 給</t>
    <rPh sb="0" eb="1">
      <t>ハヤ</t>
    </rPh>
    <rPh sb="2" eb="3">
      <t>アサ</t>
    </rPh>
    <rPh sb="4" eb="5">
      <t>ジ</t>
    </rPh>
    <rPh sb="6" eb="7">
      <t>キュウ</t>
    </rPh>
    <phoneticPr fontId="3"/>
  </si>
  <si>
    <t>通 常 時 給</t>
    <rPh sb="0" eb="1">
      <t>ツウ</t>
    </rPh>
    <rPh sb="2" eb="3">
      <t>ツネ</t>
    </rPh>
    <rPh sb="4" eb="5">
      <t>トキ</t>
    </rPh>
    <rPh sb="6" eb="7">
      <t>キュウ</t>
    </rPh>
    <phoneticPr fontId="3"/>
  </si>
  <si>
    <t>残 業 時 給</t>
    <rPh sb="0" eb="1">
      <t>ザン</t>
    </rPh>
    <rPh sb="2" eb="3">
      <t>ギョウ</t>
    </rPh>
    <rPh sb="4" eb="5">
      <t>ジ</t>
    </rPh>
    <rPh sb="6" eb="7">
      <t>キュウ</t>
    </rPh>
    <phoneticPr fontId="3"/>
  </si>
  <si>
    <t>休祭日深夜時給</t>
    <rPh sb="0" eb="3">
      <t>キュウサイジツ</t>
    </rPh>
    <rPh sb="3" eb="4">
      <t>ブカ</t>
    </rPh>
    <rPh sb="4" eb="5">
      <t>ヨル</t>
    </rPh>
    <rPh sb="5" eb="6">
      <t>トキ</t>
    </rPh>
    <rPh sb="6" eb="7">
      <t>キュウ</t>
    </rPh>
    <phoneticPr fontId="3"/>
  </si>
  <si>
    <t>休 祭 日 　時 給</t>
    <rPh sb="0" eb="1">
      <t>キュウ</t>
    </rPh>
    <rPh sb="2" eb="3">
      <t>サイ</t>
    </rPh>
    <rPh sb="4" eb="5">
      <t>ヒ</t>
    </rPh>
    <rPh sb="7" eb="8">
      <t>ジ</t>
    </rPh>
    <rPh sb="9" eb="10">
      <t>キュウ</t>
    </rPh>
    <phoneticPr fontId="3"/>
  </si>
  <si>
    <t>勤　務　時　間</t>
    <rPh sb="0" eb="1">
      <t>ツトム</t>
    </rPh>
    <rPh sb="2" eb="3">
      <t>ツトム</t>
    </rPh>
    <rPh sb="4" eb="5">
      <t>トキ</t>
    </rPh>
    <rPh sb="6" eb="7">
      <t>アイダ</t>
    </rPh>
    <phoneticPr fontId="3"/>
  </si>
  <si>
    <t>出　退　社　時　間</t>
    <rPh sb="0" eb="1">
      <t>デ</t>
    </rPh>
    <rPh sb="2" eb="3">
      <t>タイ</t>
    </rPh>
    <rPh sb="4" eb="5">
      <t>シャ</t>
    </rPh>
    <rPh sb="6" eb="7">
      <t>トキ</t>
    </rPh>
    <rPh sb="8" eb="9">
      <t>アイダ</t>
    </rPh>
    <phoneticPr fontId="3"/>
  </si>
  <si>
    <t>B</t>
    <phoneticPr fontId="3"/>
  </si>
  <si>
    <t>出退社時間(記入ｽﾍﾟｰｽ）</t>
    <rPh sb="0" eb="1">
      <t>デ</t>
    </rPh>
    <rPh sb="1" eb="2">
      <t>タイ</t>
    </rPh>
    <rPh sb="2" eb="3">
      <t>シャ</t>
    </rPh>
    <rPh sb="3" eb="4">
      <t>トキ</t>
    </rPh>
    <rPh sb="4" eb="5">
      <t>アイダ</t>
    </rPh>
    <rPh sb="6" eb="8">
      <t>キニュウ</t>
    </rPh>
    <phoneticPr fontId="3"/>
  </si>
  <si>
    <t>控  除　</t>
    <rPh sb="0" eb="1">
      <t>ヒカエ</t>
    </rPh>
    <rPh sb="3" eb="4">
      <t>ジョ</t>
    </rPh>
    <phoneticPr fontId="3"/>
  </si>
  <si>
    <t>支　  給　</t>
    <rPh sb="0" eb="1">
      <t>ササ</t>
    </rPh>
    <rPh sb="4" eb="5">
      <t>キュウ</t>
    </rPh>
    <phoneticPr fontId="3"/>
  </si>
  <si>
    <t>控　 除　</t>
    <rPh sb="0" eb="1">
      <t>ヒカエ</t>
    </rPh>
    <rPh sb="3" eb="4">
      <t>ジョ</t>
    </rPh>
    <phoneticPr fontId="3"/>
  </si>
  <si>
    <t>平   日  給</t>
    <rPh sb="0" eb="1">
      <t>ヒラ</t>
    </rPh>
    <rPh sb="4" eb="5">
      <t>ヒ</t>
    </rPh>
    <rPh sb="7" eb="8">
      <t>キュウ</t>
    </rPh>
    <phoneticPr fontId="3"/>
  </si>
  <si>
    <t>休　祭　日　給</t>
    <rPh sb="0" eb="1">
      <t>キュウ</t>
    </rPh>
    <rPh sb="2" eb="3">
      <t>サイ</t>
    </rPh>
    <rPh sb="4" eb="5">
      <t>ヒ</t>
    </rPh>
    <rPh sb="6" eb="7">
      <t>キュウ</t>
    </rPh>
    <phoneticPr fontId="3"/>
  </si>
  <si>
    <t>平   日 　給</t>
    <rPh sb="0" eb="1">
      <t>ヒラ</t>
    </rPh>
    <rPh sb="4" eb="5">
      <t>ヒ</t>
    </rPh>
    <rPh sb="7" eb="8">
      <t>キュウ</t>
    </rPh>
    <phoneticPr fontId="3"/>
  </si>
  <si>
    <t>休扱</t>
    <rPh sb="0" eb="1">
      <t>キュウ</t>
    </rPh>
    <rPh sb="1" eb="2">
      <t>アツカイ</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</si>
  <si>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</si>
  <si>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</si>
  <si>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</si>
  <si>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</si>
  <si>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</si>
  <si>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</si>
  <si>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</si>
  <si>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</si>
  <si>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深夜のみの出勤は25％UPでよい。</t>
    <rPh sb="0" eb="2">
      <t>シンヤ</t>
    </rPh>
    <rPh sb="5" eb="7">
      <t>シュッキン</t>
    </rPh>
    <phoneticPr fontId="3"/>
  </si>
  <si>
    <t>時給社員名</t>
    <rPh sb="0" eb="2">
      <t>ジキュウ</t>
    </rPh>
    <rPh sb="2" eb="4">
      <t>シャイン</t>
    </rPh>
    <rPh sb="4" eb="5">
      <t>メイ</t>
    </rPh>
    <phoneticPr fontId="3"/>
  </si>
  <si>
    <t>連絡先</t>
    <rPh sb="0" eb="3">
      <t>レンラクサキ</t>
    </rPh>
    <phoneticPr fontId="3"/>
  </si>
  <si>
    <t>正社員名</t>
    <rPh sb="0" eb="3">
      <t>セイシャイン</t>
    </rPh>
    <rPh sb="3" eb="4">
      <t>メイ</t>
    </rPh>
    <phoneticPr fontId="3"/>
  </si>
  <si>
    <t>haru企画</t>
    <rPh sb="4" eb="6">
      <t>キカク</t>
    </rPh>
    <phoneticPr fontId="3"/>
  </si>
  <si>
    <r>
      <t xml:space="preserve"> 月分</t>
    </r>
    <r>
      <rPr>
        <sz val="14"/>
        <rFont val="HG丸ｺﾞｼｯｸM-PRO"/>
        <family val="3"/>
        <charset val="128"/>
      </rPr>
      <t>　　　</t>
    </r>
    <r>
      <rPr>
        <sz val="16"/>
        <rFont val="HG丸ｺﾞｼｯｸM-PRO"/>
        <family val="3"/>
        <charset val="128"/>
      </rPr>
      <t>社員給料内訳･集計表</t>
    </r>
    <rPh sb="1" eb="2">
      <t>ツキ</t>
    </rPh>
    <rPh sb="2" eb="3">
      <t>ブン</t>
    </rPh>
    <rPh sb="6" eb="8">
      <t>シャイン</t>
    </rPh>
    <rPh sb="8" eb="10">
      <t>キュウリョウ</t>
    </rPh>
    <rPh sb="10" eb="12">
      <t>ウチワケ</t>
    </rPh>
    <rPh sb="13" eb="15">
      <t>シュウケイ</t>
    </rPh>
    <rPh sb="15" eb="16">
      <t>ヒョウ</t>
    </rPh>
    <phoneticPr fontId="3"/>
  </si>
  <si>
    <t>集計元帳</t>
    <rPh sb="0" eb="2">
      <t>シュウケイ</t>
    </rPh>
    <rPh sb="2" eb="4">
      <t>モトチョウ</t>
    </rPh>
    <phoneticPr fontId="3"/>
  </si>
  <si>
    <t>月分給料</t>
    <rPh sb="0" eb="1">
      <t>ツキ</t>
    </rPh>
    <rPh sb="1" eb="2">
      <t>ブン</t>
    </rPh>
    <rPh sb="2" eb="4">
      <t>キュウリョウ</t>
    </rPh>
    <phoneticPr fontId="3"/>
  </si>
  <si>
    <t>休日給</t>
    <rPh sb="0" eb="2">
      <t>キュウジツ</t>
    </rPh>
    <rPh sb="2" eb="3">
      <t>キュウ</t>
    </rPh>
    <phoneticPr fontId="3"/>
  </si>
  <si>
    <t>い</t>
    <phoneticPr fontId="3"/>
  </si>
  <si>
    <t>早　朝</t>
    <rPh sb="0" eb="1">
      <t>ハヤ</t>
    </rPh>
    <rPh sb="2" eb="3">
      <t>アサ</t>
    </rPh>
    <phoneticPr fontId="3"/>
  </si>
  <si>
    <t>深夜給</t>
    <rPh sb="0" eb="2">
      <t>シンヤ</t>
    </rPh>
    <rPh sb="2" eb="3">
      <t>キュウ</t>
    </rPh>
    <phoneticPr fontId="3"/>
  </si>
  <si>
    <t>休日早朝</t>
    <rPh sb="0" eb="2">
      <t>キュウジツ</t>
    </rPh>
    <rPh sb="2" eb="4">
      <t>ソウチョウ</t>
    </rPh>
    <phoneticPr fontId="3"/>
  </si>
  <si>
    <t>休日深夜</t>
    <rPh sb="0" eb="2">
      <t>キュウジツ</t>
    </rPh>
    <rPh sb="2" eb="4">
      <t>シンヤ</t>
    </rPh>
    <phoneticPr fontId="3"/>
  </si>
  <si>
    <t>時給計算書初期記入とメモ</t>
    <rPh sb="0" eb="2">
      <t>ジキュウ</t>
    </rPh>
    <rPh sb="2" eb="5">
      <t>ケイサンショ</t>
    </rPh>
    <rPh sb="5" eb="7">
      <t>ショキ</t>
    </rPh>
    <rPh sb="7" eb="9">
      <t>キニュウ</t>
    </rPh>
    <phoneticPr fontId="3"/>
  </si>
  <si>
    <t>小計</t>
    <rPh sb="0" eb="2">
      <t>ショウケイ</t>
    </rPh>
    <phoneticPr fontId="3"/>
  </si>
  <si>
    <t>あ</t>
    <phoneticPr fontId="3"/>
  </si>
  <si>
    <t>扶</t>
    <rPh sb="0" eb="1">
      <t>フ</t>
    </rPh>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</si>
  <si>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</si>
  <si>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</si>
  <si>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賞　与</t>
    <rPh sb="0" eb="1">
      <t>ショウ</t>
    </rPh>
    <rPh sb="2" eb="3">
      <t>アタエ</t>
    </rPh>
    <phoneticPr fontId="3"/>
  </si>
  <si>
    <t>諸手当</t>
    <rPh sb="0" eb="1">
      <t>ショ</t>
    </rPh>
    <rPh sb="1" eb="3">
      <t>テアテ</t>
    </rPh>
    <phoneticPr fontId="3"/>
  </si>
  <si>
    <t>支給金額</t>
    <rPh sb="0" eb="2">
      <t>シキュウ</t>
    </rPh>
    <rPh sb="2" eb="4">
      <t>キンガク</t>
    </rPh>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</si>
  <si>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</si>
  <si>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B</t>
    <phoneticPr fontId="3"/>
  </si>
  <si>
    <t>賞　与</t>
  </si>
  <si>
    <t>諸手当</t>
  </si>
  <si>
    <t>い</t>
    <phoneticPr fontId="3"/>
  </si>
  <si>
    <t>A</t>
  </si>
  <si>
    <t>B</t>
  </si>
  <si>
    <r>
      <t>賞与シート</t>
    </r>
    <r>
      <rPr>
        <sz val="10"/>
        <rFont val="HG丸ｺﾞｼｯｸM-PRO"/>
        <family val="3"/>
        <charset val="128"/>
      </rPr>
      <t>（黄色の部分を記入ください）</t>
    </r>
    <rPh sb="0" eb="2">
      <t>ショウヨ</t>
    </rPh>
    <rPh sb="6" eb="8">
      <t>キイロ</t>
    </rPh>
    <rPh sb="9" eb="11">
      <t>ブブン</t>
    </rPh>
    <rPh sb="12" eb="14">
      <t>キニュウ</t>
    </rPh>
    <phoneticPr fontId="3"/>
  </si>
  <si>
    <t>総支給額</t>
    <rPh sb="0" eb="1">
      <t>ソウ</t>
    </rPh>
    <rPh sb="1" eb="4">
      <t>シキュウガク</t>
    </rPh>
    <phoneticPr fontId="3"/>
  </si>
  <si>
    <t>平成17年6月賞与</t>
    <rPh sb="0" eb="2">
      <t>ヘイセイ</t>
    </rPh>
    <rPh sb="4" eb="5">
      <t>ネン</t>
    </rPh>
    <rPh sb="6" eb="7">
      <t>ガツ</t>
    </rPh>
    <rPh sb="7" eb="9">
      <t>ショウヨ</t>
    </rPh>
    <phoneticPr fontId="3"/>
  </si>
  <si>
    <t>締切日</t>
    <rPh sb="0" eb="2">
      <t>シメキリ</t>
    </rPh>
    <rPh sb="2" eb="3">
      <t>ヒ</t>
    </rPh>
    <phoneticPr fontId="3"/>
  </si>
  <si>
    <t>残</t>
  </si>
  <si>
    <t>a</t>
    <phoneticPr fontId="3"/>
  </si>
  <si>
    <t>b</t>
    <phoneticPr fontId="3"/>
  </si>
  <si>
    <t>c</t>
    <phoneticPr fontId="3"/>
  </si>
  <si>
    <t>支払総金額</t>
    <rPh sb="0" eb="2">
      <t>シハライ</t>
    </rPh>
    <rPh sb="2" eb="3">
      <t>ソウ</t>
    </rPh>
    <rPh sb="3" eb="5">
      <t>キンガク</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</si>
  <si>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</si>
  <si>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</si>
  <si>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</si>
  <si>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A</t>
    <phoneticPr fontId="3"/>
  </si>
  <si>
    <t>B</t>
    <phoneticPr fontId="3"/>
  </si>
  <si>
    <t>支給総額</t>
    <rPh sb="0" eb="2">
      <t>シキュウ</t>
    </rPh>
    <rPh sb="2" eb="4">
      <t>ソウガク</t>
    </rPh>
    <phoneticPr fontId="3"/>
  </si>
  <si>
    <t>あ</t>
    <phoneticPr fontId="3"/>
  </si>
  <si>
    <t>い</t>
    <phoneticPr fontId="3"/>
  </si>
  <si>
    <t>※正社員(残業手当を支給しない社員）諸費用は全て集計表で処理する</t>
    <rPh sb="1" eb="4">
      <t>セイシャイン</t>
    </rPh>
    <rPh sb="5" eb="7">
      <t>ザンギョウ</t>
    </rPh>
    <rPh sb="7" eb="9">
      <t>テアテ</t>
    </rPh>
    <rPh sb="10" eb="12">
      <t>シキュウ</t>
    </rPh>
    <rPh sb="15" eb="17">
      <t>シャイン</t>
    </rPh>
    <rPh sb="18" eb="21">
      <t>ショヒヨウ</t>
    </rPh>
    <rPh sb="22" eb="23">
      <t>スベ</t>
    </rPh>
    <rPh sb="24" eb="26">
      <t>シュウケイ</t>
    </rPh>
    <rPh sb="26" eb="27">
      <t>ヒョウ</t>
    </rPh>
    <rPh sb="28" eb="30">
      <t>ショリ</t>
    </rPh>
    <phoneticPr fontId="3"/>
  </si>
  <si>
    <t>差引支給額</t>
    <rPh sb="0" eb="1">
      <t>サ</t>
    </rPh>
    <rPh sb="1" eb="2">
      <t>ヒ</t>
    </rPh>
    <rPh sb="2" eb="5">
      <t>シキュウガク</t>
    </rPh>
    <phoneticPr fontId="3"/>
  </si>
  <si>
    <t>支　 給　　額　</t>
    <rPh sb="0" eb="1">
      <t>ササ</t>
    </rPh>
    <rPh sb="3" eb="4">
      <t>キュウ</t>
    </rPh>
    <rPh sb="6" eb="7">
      <t>ガク</t>
    </rPh>
    <phoneticPr fontId="3"/>
  </si>
  <si>
    <t>休祭日早朝</t>
    <rPh sb="0" eb="1">
      <t>キュウ</t>
    </rPh>
    <rPh sb="1" eb="3">
      <t>サイジツ</t>
    </rPh>
    <rPh sb="3" eb="5">
      <t>ソウチョウ</t>
    </rPh>
    <phoneticPr fontId="3"/>
  </si>
  <si>
    <t>休祭日勤務</t>
    <rPh sb="0" eb="1">
      <t>キュウ</t>
    </rPh>
    <rPh sb="1" eb="3">
      <t>サイジツ</t>
    </rPh>
    <rPh sb="3" eb="5">
      <t>キンム</t>
    </rPh>
    <phoneticPr fontId="3"/>
  </si>
  <si>
    <r>
      <t>休祭日</t>
    </r>
    <r>
      <rPr>
        <sz val="9"/>
        <rFont val="ＭＳ Ｐゴシック"/>
        <family val="3"/>
        <charset val="128"/>
      </rPr>
      <t>残</t>
    </r>
    <r>
      <rPr>
        <sz val="9"/>
        <rFont val="HG丸ｺﾞｼｯｸM-PRO"/>
        <family val="3"/>
        <charset val="128"/>
      </rPr>
      <t>業</t>
    </r>
    <rPh sb="0" eb="1">
      <t>キュウ</t>
    </rPh>
    <rPh sb="1" eb="3">
      <t>サイジツ</t>
    </rPh>
    <rPh sb="3" eb="5">
      <t>ザンギョウ</t>
    </rPh>
    <phoneticPr fontId="3"/>
  </si>
  <si>
    <t>休祭日深夜</t>
    <rPh sb="0" eb="1">
      <t>キュウ</t>
    </rPh>
    <rPh sb="1" eb="3">
      <t>サイジツ</t>
    </rPh>
    <rPh sb="3" eb="5">
      <t>シンヤ</t>
    </rPh>
    <phoneticPr fontId="3"/>
  </si>
  <si>
    <t>勤務時間と</t>
    <rPh sb="0" eb="2">
      <t>キンム</t>
    </rPh>
    <rPh sb="2" eb="4">
      <t>ジカン</t>
    </rPh>
    <phoneticPr fontId="3"/>
  </si>
  <si>
    <t>支 　給 　金　 額</t>
    <rPh sb="0" eb="1">
      <t>ササ</t>
    </rPh>
    <rPh sb="3" eb="4">
      <t>キュウ</t>
    </rPh>
    <rPh sb="6" eb="7">
      <t>キン</t>
    </rPh>
    <rPh sb="9" eb="10">
      <t>ガク</t>
    </rPh>
    <phoneticPr fontId="3"/>
  </si>
  <si>
    <t>控 　除　金　額</t>
    <rPh sb="0" eb="1">
      <t>ヒカエ</t>
    </rPh>
    <rPh sb="3" eb="4">
      <t>ジョ</t>
    </rPh>
    <rPh sb="5" eb="6">
      <t>キン</t>
    </rPh>
    <rPh sb="7" eb="8">
      <t>ガク</t>
    </rPh>
    <phoneticPr fontId="3"/>
  </si>
  <si>
    <t>ｂ</t>
    <phoneticPr fontId="3"/>
  </si>
  <si>
    <t>会社名</t>
    <rPh sb="0" eb="3">
      <t>カイシャメイ</t>
    </rPh>
    <phoneticPr fontId="3"/>
  </si>
  <si>
    <t>残業j時給</t>
    <rPh sb="0" eb="2">
      <t>ザンギョウ</t>
    </rPh>
    <rPh sb="3" eb="4">
      <t>ジ</t>
    </rPh>
    <rPh sb="4" eb="5">
      <t>キュウ</t>
    </rPh>
    <phoneticPr fontId="3"/>
  </si>
  <si>
    <t xml:space="preserve">     説明ほか</t>
    <rPh sb="5" eb="7">
      <t>セツメイ</t>
    </rPh>
    <phoneticPr fontId="3"/>
  </si>
  <si>
    <t xml:space="preserve">  Start</t>
    <phoneticPr fontId="3"/>
  </si>
  <si>
    <t xml:space="preserve">    集計元帳</t>
    <rPh sb="4" eb="6">
      <t>シュウケイ</t>
    </rPh>
    <rPh sb="6" eb="8">
      <t>モトチョウ</t>
    </rPh>
    <phoneticPr fontId="3"/>
  </si>
  <si>
    <t>給 料 支 払 明 細 書</t>
    <rPh sb="0" eb="1">
      <t>キュウ</t>
    </rPh>
    <rPh sb="2" eb="3">
      <t>リョウ</t>
    </rPh>
    <rPh sb="4" eb="5">
      <t>ササ</t>
    </rPh>
    <rPh sb="6" eb="7">
      <t>バライ</t>
    </rPh>
    <rPh sb="8" eb="9">
      <t>メイ</t>
    </rPh>
    <rPh sb="10" eb="11">
      <t>ホソ</t>
    </rPh>
    <rPh sb="12" eb="13">
      <t>ショ</t>
    </rPh>
    <phoneticPr fontId="3"/>
  </si>
  <si>
    <t>等級</t>
    <rPh sb="0" eb="2">
      <t>トウキュウ</t>
    </rPh>
    <phoneticPr fontId="3"/>
  </si>
  <si>
    <t>月額</t>
    <rPh sb="0" eb="2">
      <t>ゲツガク</t>
    </rPh>
    <phoneticPr fontId="3"/>
  </si>
  <si>
    <t>健康保険料</t>
    <rPh sb="0" eb="2">
      <t>ケンコウ</t>
    </rPh>
    <rPh sb="2" eb="5">
      <t>ホケンリョウ</t>
    </rPh>
    <phoneticPr fontId="3"/>
  </si>
  <si>
    <t>以上</t>
    <rPh sb="0" eb="2">
      <t>イジョウ</t>
    </rPh>
    <phoneticPr fontId="3"/>
  </si>
  <si>
    <t>未満</t>
    <rPh sb="0" eb="2">
      <t>ミマン</t>
    </rPh>
    <phoneticPr fontId="3"/>
  </si>
  <si>
    <t>介護無し</t>
    <rPh sb="0" eb="2">
      <t>カイゴ</t>
    </rPh>
    <rPh sb="2" eb="3">
      <t>ナ</t>
    </rPh>
    <phoneticPr fontId="3"/>
  </si>
  <si>
    <t>介護付き</t>
    <rPh sb="0" eb="2">
      <t>カイゴ</t>
    </rPh>
    <rPh sb="2" eb="3">
      <t>ツ</t>
    </rPh>
    <phoneticPr fontId="3"/>
  </si>
  <si>
    <t>一般</t>
    <rPh sb="0" eb="2">
      <t>イッパン</t>
    </rPh>
    <phoneticPr fontId="3"/>
  </si>
  <si>
    <t>総支払額</t>
    <rPh sb="0" eb="1">
      <t>ソウ</t>
    </rPh>
    <rPh sb="1" eb="3">
      <t>シハライ</t>
    </rPh>
    <rPh sb="3" eb="4">
      <t>ガク</t>
    </rPh>
    <phoneticPr fontId="3"/>
  </si>
  <si>
    <t>控除額</t>
    <rPh sb="0" eb="2">
      <t>コウジョ</t>
    </rPh>
    <rPh sb="2" eb="3">
      <t>ガク</t>
    </rPh>
    <phoneticPr fontId="3"/>
  </si>
  <si>
    <t>支給額</t>
    <rPh sb="0" eb="3">
      <t>シキュウガク</t>
    </rPh>
    <phoneticPr fontId="3"/>
  </si>
  <si>
    <t>健康保険</t>
  </si>
  <si>
    <t>厚生年金</t>
  </si>
  <si>
    <t>差引合計</t>
    <rPh sb="0" eb="2">
      <t>サシヒキ</t>
    </rPh>
    <rPh sb="2" eb="4">
      <t>ゴウケイ</t>
    </rPh>
    <phoneticPr fontId="3"/>
  </si>
  <si>
    <t>雇用保険</t>
  </si>
  <si>
    <t>所得税</t>
  </si>
  <si>
    <t>住民税</t>
  </si>
  <si>
    <t>口座NO</t>
    <rPh sb="0" eb="2">
      <t>コウザ</t>
    </rPh>
    <phoneticPr fontId="3"/>
  </si>
  <si>
    <t>氏　　名</t>
    <rPh sb="0" eb="1">
      <t>シ</t>
    </rPh>
    <rPh sb="3" eb="4">
      <t>メイ</t>
    </rPh>
    <phoneticPr fontId="3"/>
  </si>
  <si>
    <t>金　　額</t>
    <rPh sb="0" eb="1">
      <t>キン</t>
    </rPh>
    <rPh sb="3" eb="4">
      <t>ガク</t>
    </rPh>
    <phoneticPr fontId="3"/>
  </si>
  <si>
    <t>普12345678</t>
    <rPh sb="0" eb="1">
      <t>ススム</t>
    </rPh>
    <phoneticPr fontId="3"/>
  </si>
  <si>
    <t>現金支払金種別表</t>
    <rPh sb="0" eb="2">
      <t>ゲンキン</t>
    </rPh>
    <rPh sb="2" eb="4">
      <t>シハライ</t>
    </rPh>
    <rPh sb="4" eb="6">
      <t>キンシュ</t>
    </rPh>
    <rPh sb="6" eb="7">
      <t>ベツ</t>
    </rPh>
    <rPh sb="7" eb="8">
      <t>ヒョウ</t>
    </rPh>
    <phoneticPr fontId="3"/>
  </si>
  <si>
    <t>振込</t>
    <rPh sb="0" eb="2">
      <t>フリコミ</t>
    </rPh>
    <phoneticPr fontId="3"/>
  </si>
  <si>
    <t>時より</t>
    <rPh sb="0" eb="1">
      <t>ジ</t>
    </rPh>
    <phoneticPr fontId="3"/>
  </si>
  <si>
    <t>A</t>
    <phoneticPr fontId="3"/>
  </si>
  <si>
    <t>休日残業</t>
    <rPh sb="0" eb="2">
      <t>キュウジツ</t>
    </rPh>
    <rPh sb="2" eb="4">
      <t>ザンギョウ</t>
    </rPh>
    <phoneticPr fontId="3"/>
  </si>
  <si>
    <t>平成17年4月1日以降支給の雇用保険料の改定について</t>
  </si>
  <si>
    <t>これまで利用されていた料額表は廃止されました。今後はすべて賃金額に単純に料率を乗じる方法で算出されます。</t>
  </si>
  <si>
    <t>また、料率の変更がなされました。</t>
  </si>
  <si>
    <t>＜料率＞</t>
  </si>
  <si>
    <t>事業の種類</t>
  </si>
  <si>
    <t>～H17.3.31</t>
  </si>
  <si>
    <t>(新)H17.4.1～</t>
  </si>
  <si>
    <t>２及び３以外の事業</t>
  </si>
  <si>
    <t>17.5/1000（7/1000）</t>
  </si>
  <si>
    <t>19.5/1000（8/1000）</t>
  </si>
  <si>
    <t>○土地の耕作若しくは開墾又は植物の栽植、栽培、採取若しくは伐採の事業その他農林の事業（園芸サービスの事業を除く。）</t>
  </si>
  <si>
    <t>21.5/1000（9/1000）</t>
  </si>
  <si>
    <t>○動物の飼育又は水産動植物の採捕若しくは養殖の事業その他畜産、養蚕又は水産の事業（牛馬の育成、酪農、養鶏又は養豚の事業及び内水面養殖の事業は除く）</t>
  </si>
  <si>
    <t>○清酒の製造の事業</t>
  </si>
  <si>
    <t>土木、建築その他工作物の建築、改造、保存、修理、変更、破壊若しくは解体又はその他の準備の事業</t>
  </si>
  <si>
    <t>20.5/1000（8/1000）</t>
  </si>
  <si>
    <t>22.5/1000（9/1000）</t>
  </si>
  <si>
    <t>（）内は、被保険者の負担率です。</t>
  </si>
  <si>
    <t>page top</t>
    <phoneticPr fontId="3"/>
  </si>
  <si>
    <t>☆start</t>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</si>
  <si>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</si>
  <si>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t>
    <phoneticPr fontId="3"/>
  </si>
  <si>
    <t>参考</t>
    <rPh sb="0" eb="2">
      <t>サンコウ</t>
    </rPh>
    <phoneticPr fontId="3"/>
  </si>
  <si>
    <t>平成１７年９月分より適用</t>
    <rPh sb="0" eb="2">
      <t>ヘイセイ</t>
    </rPh>
    <rPh sb="4" eb="5">
      <t>ネン</t>
    </rPh>
    <rPh sb="6" eb="7">
      <t>ガツ</t>
    </rPh>
    <rPh sb="7" eb="8">
      <t>ブン</t>
    </rPh>
    <rPh sb="10" eb="12">
      <t>テキヨウ</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</si>
  <si>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</si>
  <si>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</si>
  <si>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</si>
  <si>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</si>
  <si>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</si>
  <si>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</si>
  <si>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</si>
  <si>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</si>
  <si>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休日</t>
    <rPh sb="0" eb="2">
      <t>キュウジツ</t>
    </rPh>
    <phoneticPr fontId="3"/>
  </si>
  <si>
    <t>必須</t>
    <rPh sb="0" eb="2">
      <t>ヒッス</t>
    </rPh>
    <phoneticPr fontId="3"/>
  </si>
  <si>
    <t>週休２日制</t>
    <rPh sb="0" eb="2">
      <t>シュウキュウ</t>
    </rPh>
    <rPh sb="3" eb="4">
      <t>ヒ</t>
    </rPh>
    <rPh sb="4" eb="5">
      <t>セイ</t>
    </rPh>
    <phoneticPr fontId="3"/>
  </si>
  <si>
    <t>日曜休日制</t>
    <rPh sb="0" eb="2">
      <t>ニチヨウ</t>
    </rPh>
    <rPh sb="2" eb="4">
      <t>キュウジツ</t>
    </rPh>
    <rPh sb="4" eb="5">
      <t>セイ</t>
    </rPh>
    <phoneticPr fontId="3"/>
  </si>
  <si>
    <t>祭日</t>
    <rPh sb="0" eb="2">
      <t>サイジツ</t>
    </rPh>
    <phoneticPr fontId="3"/>
  </si>
  <si>
    <t>休日設定自由</t>
    <rPh sb="0" eb="2">
      <t>キュウジツ</t>
    </rPh>
    <rPh sb="2" eb="4">
      <t>セッテイ</t>
    </rPh>
    <rPh sb="4" eb="6">
      <t>ジユウ</t>
    </rPh>
    <phoneticPr fontId="3"/>
  </si>
  <si>
    <t>土</t>
    <rPh sb="0" eb="1">
      <t>ド</t>
    </rPh>
    <phoneticPr fontId="3"/>
  </si>
  <si>
    <t>曜日･休日指定</t>
    <rPh sb="0" eb="2">
      <t>ヨウビ</t>
    </rPh>
    <rPh sb="3" eb="5">
      <t>キュウジツ</t>
    </rPh>
    <rPh sb="5" eb="7">
      <t>シテイ</t>
    </rPh>
    <phoneticPr fontId="3"/>
  </si>
  <si>
    <t>月</t>
    <rPh sb="0" eb="1">
      <t>ゲツ</t>
    </rPh>
    <phoneticPr fontId="3"/>
  </si>
  <si>
    <t>火</t>
    <rPh sb="0" eb="1">
      <t>ヒ</t>
    </rPh>
    <phoneticPr fontId="3"/>
  </si>
  <si>
    <t>水</t>
    <rPh sb="0" eb="1">
      <t>スイ</t>
    </rPh>
    <phoneticPr fontId="3"/>
  </si>
  <si>
    <t>木</t>
    <rPh sb="0" eb="1">
      <t>キ</t>
    </rPh>
    <phoneticPr fontId="3"/>
  </si>
  <si>
    <t>金</t>
    <rPh sb="0" eb="1">
      <t>キン</t>
    </rPh>
    <phoneticPr fontId="3"/>
  </si>
  <si>
    <t>★</t>
    <phoneticPr fontId="3"/>
  </si>
  <si>
    <t>パートさんの社会保険・雇用保険等については下記ＵＲＬを参考に</t>
    <rPh sb="6" eb="8">
      <t>シャカイ</t>
    </rPh>
    <rPh sb="8" eb="10">
      <t>ホケン</t>
    </rPh>
    <rPh sb="11" eb="13">
      <t>コヨウ</t>
    </rPh>
    <rPh sb="13" eb="15">
      <t>ホケン</t>
    </rPh>
    <rPh sb="15" eb="16">
      <t>トウ</t>
    </rPh>
    <rPh sb="21" eb="23">
      <t>カキ</t>
    </rPh>
    <rPh sb="27" eb="29">
      <t>サンコウ</t>
    </rPh>
    <phoneticPr fontId="3"/>
  </si>
  <si>
    <t>乙</t>
    <rPh sb="0" eb="1">
      <t>オツ</t>
    </rPh>
    <phoneticPr fontId="3"/>
  </si>
  <si>
    <t>所得</t>
    <rPh sb="0" eb="2">
      <t>ショトク</t>
    </rPh>
    <phoneticPr fontId="3"/>
  </si>
  <si>
    <t>乙欄</t>
    <rPh sb="0" eb="1">
      <t>オツ</t>
    </rPh>
    <rPh sb="1" eb="2">
      <t>ラン</t>
    </rPh>
    <phoneticPr fontId="3"/>
  </si>
  <si>
    <t>甲　　欄</t>
    <rPh sb="0" eb="1">
      <t>コウ</t>
    </rPh>
    <rPh sb="3" eb="4">
      <t>ラン</t>
    </rPh>
    <phoneticPr fontId="3"/>
  </si>
  <si>
    <t>給　　料</t>
    <rPh sb="0" eb="1">
      <t>キュウ</t>
    </rPh>
    <rPh sb="3" eb="4">
      <t>リョウ</t>
    </rPh>
    <phoneticPr fontId="3"/>
  </si>
  <si>
    <t>住　　　　所</t>
    <rPh sb="0" eb="1">
      <t>ジュウ</t>
    </rPh>
    <rPh sb="5" eb="6">
      <t>ショ</t>
    </rPh>
    <phoneticPr fontId="3"/>
  </si>
  <si>
    <t>Q</t>
    <phoneticPr fontId="3"/>
  </si>
  <si>
    <t>年齢</t>
    <rPh sb="0" eb="2">
      <t>ネンレイ</t>
    </rPh>
    <phoneticPr fontId="3"/>
  </si>
  <si>
    <t>時　給</t>
    <rPh sb="0" eb="1">
      <t>トキ</t>
    </rPh>
    <rPh sb="2" eb="3">
      <t>キュウ</t>
    </rPh>
    <phoneticPr fontId="3"/>
  </si>
  <si>
    <t>★</t>
    <phoneticPr fontId="3"/>
  </si>
  <si>
    <t>雇用保険の計算シュミレーション参考までに</t>
    <rPh sb="0" eb="2">
      <t>コヨウ</t>
    </rPh>
    <rPh sb="2" eb="4">
      <t>ホケン</t>
    </rPh>
    <rPh sb="5" eb="7">
      <t>ケイサン</t>
    </rPh>
    <rPh sb="15" eb="17">
      <t>サンコウ</t>
    </rPh>
    <phoneticPr fontId="3"/>
  </si>
  <si>
    <t>http://www.kawagoe.or.jp/tools/koyo.htm</t>
    <phoneticPr fontId="3"/>
  </si>
  <si>
    <t>☆Start初期記入</t>
    <rPh sb="6" eb="8">
      <t>ショキ</t>
    </rPh>
    <rPh sb="8" eb="10">
      <t>キニュウ</t>
    </rPh>
    <phoneticPr fontId="3"/>
  </si>
  <si>
    <t>★雇用保険の計算シュミレーション参考までに</t>
    <rPh sb="1" eb="3">
      <t>コヨウ</t>
    </rPh>
    <rPh sb="3" eb="5">
      <t>ホケン</t>
    </rPh>
    <rPh sb="6" eb="8">
      <t>ケイサン</t>
    </rPh>
    <rPh sb="16" eb="18">
      <t>サンコウ</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</si>
  <si>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</si>
  <si>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</si>
  <si>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</si>
  <si>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</si>
  <si>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</si>
  <si>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</si>
  <si>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t>雇保</t>
    <rPh sb="0" eb="1">
      <t>ヤトイ</t>
    </rPh>
    <rPh sb="1" eb="2">
      <t>ホ</t>
    </rPh>
    <phoneticPr fontId="3"/>
  </si>
  <si>
    <t>扶養家族の人数を９選択</t>
    <rPh sb="0" eb="2">
      <t>フヨウ</t>
    </rPh>
    <rPh sb="2" eb="4">
      <t>カゾク</t>
    </rPh>
    <rPh sb="5" eb="7">
      <t>ニンズウ</t>
    </rPh>
    <rPh sb="9" eb="11">
      <t>センタク</t>
    </rPh>
    <phoneticPr fontId="3"/>
  </si>
  <si>
    <t>http://www.jtuc-rengo.jp/tochigi/soudan/koyouho.html</t>
    <phoneticPr fontId="3"/>
  </si>
  <si>
    <t>給与所得の源泉徴収税額表（平成1９年1月以降分）</t>
    <phoneticPr fontId="3"/>
  </si>
  <si>
    <r>
      <t>会</t>
    </r>
    <r>
      <rPr>
        <sz val="12"/>
        <rFont val="HG丸ｺﾞｼｯｸM-PRO"/>
        <family val="3"/>
        <charset val="128"/>
      </rPr>
      <t>社名</t>
    </r>
    <r>
      <rPr>
        <sz val="12"/>
        <rFont val="ＭＳ Ｐゴシック"/>
        <family val="3"/>
        <charset val="128"/>
      </rPr>
      <t>・</t>
    </r>
    <r>
      <rPr>
        <sz val="12"/>
        <rFont val="HG丸ｺﾞｼｯｸM-PRO"/>
        <family val="3"/>
        <charset val="128"/>
      </rPr>
      <t>時給社員の名前を入れてください。</t>
    </r>
    <rPh sb="0" eb="3">
      <t>カイシャメイ</t>
    </rPh>
    <rPh sb="4" eb="6">
      <t>ジキュウ</t>
    </rPh>
    <rPh sb="6" eb="8">
      <t>シャイン</t>
    </rPh>
    <rPh sb="9" eb="11">
      <t>ナマエ</t>
    </rPh>
    <rPh sb="12" eb="13">
      <t>イ</t>
    </rPh>
    <phoneticPr fontId="3"/>
  </si>
  <si>
    <t>時間給</t>
    <rPh sb="0" eb="3">
      <t>ジカンキュウ</t>
    </rPh>
    <phoneticPr fontId="3"/>
  </si>
  <si>
    <t>所得税･雇用保険・住民税・年金・保険・手当等記入してください</t>
    <rPh sb="0" eb="3">
      <t>ショトクゼイ</t>
    </rPh>
    <rPh sb="4" eb="6">
      <t>コヨウ</t>
    </rPh>
    <rPh sb="6" eb="8">
      <t>ホケン</t>
    </rPh>
    <rPh sb="9" eb="12">
      <t>ジュウミンゼイ</t>
    </rPh>
    <rPh sb="13" eb="15">
      <t>ネンキン</t>
    </rPh>
    <rPh sb="16" eb="17">
      <t>タモツ</t>
    </rPh>
    <rPh sb="17" eb="18">
      <t>ケン</t>
    </rPh>
    <rPh sb="19" eb="21">
      <t>テア</t>
    </rPh>
    <rPh sb="21" eb="22">
      <t>トウ</t>
    </rPh>
    <rPh sb="22" eb="24">
      <t>キニュウ</t>
    </rPh>
    <phoneticPr fontId="3"/>
  </si>
  <si>
    <r>
      <t>時給計算と給与集計の元帳及び給与支払明細書が出来ます。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10" eb="12">
      <t>モトチョウ</t>
    </rPh>
    <rPh sb="12" eb="13">
      <t>オヨ</t>
    </rPh>
    <rPh sb="14" eb="16">
      <t>キュウヨ</t>
    </rPh>
    <rPh sb="16" eb="18">
      <t>シハライ</t>
    </rPh>
    <rPh sb="18" eb="21">
      <t>メイサイショ</t>
    </rPh>
    <rPh sb="22" eb="24">
      <t>デキ</t>
    </rPh>
    <rPh sb="28" eb="30">
      <t>ヒツヨウ</t>
    </rPh>
    <rPh sb="30" eb="32">
      <t>ブブン</t>
    </rPh>
    <rPh sb="38" eb="39">
      <t>イ</t>
    </rPh>
    <phoneticPr fontId="3"/>
  </si>
  <si>
    <t>賞与・明細書とも</t>
    <rPh sb="0" eb="2">
      <t>ショウヨ</t>
    </rPh>
    <rPh sb="3" eb="6">
      <t>メイサイショ</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</si>
  <si>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</si>
  <si>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※この説明書は統一説明文のため不適切な部分があるかもしれません</t>
    <rPh sb="3" eb="6">
      <t>セツメイショ</t>
    </rPh>
    <rPh sb="7" eb="9">
      <t>トウイツ</t>
    </rPh>
    <rPh sb="9" eb="12">
      <t>セツメイブン</t>
    </rPh>
    <rPh sb="15" eb="18">
      <t>フテキセツ</t>
    </rPh>
    <rPh sb="19" eb="21">
      <t>ブブン</t>
    </rPh>
    <phoneticPr fontId="3"/>
  </si>
  <si>
    <t>所得税の計算は健康保険・厚生年金・雇用保険を差引いた金額で計算する</t>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</si>
  <si>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t>残業から深夜にいたるときはさらに２５％UP－－－１５０％支給。ただし朝は5時まで</t>
    <rPh sb="0" eb="2">
      <t>ザンギョウ</t>
    </rPh>
    <rPh sb="4" eb="6">
      <t>シンヤ</t>
    </rPh>
    <rPh sb="28" eb="30">
      <t>シキュウ</t>
    </rPh>
    <rPh sb="34" eb="35">
      <t>アサ</t>
    </rPh>
    <rPh sb="37" eb="38">
      <t>ジ</t>
    </rPh>
    <phoneticPr fontId="3"/>
  </si>
  <si>
    <t>毎週決められた休日の出勤は３５％UP</t>
    <rPh sb="0" eb="2">
      <t>マイシュウ</t>
    </rPh>
    <rPh sb="2" eb="3">
      <t>キ</t>
    </rPh>
    <rPh sb="7" eb="9">
      <t>キュウジツ</t>
    </rPh>
    <rPh sb="10" eb="12">
      <t>シュッキン</t>
    </rPh>
    <phoneticPr fontId="3"/>
  </si>
  <si>
    <t>支給金額-保険･年金=</t>
    <rPh sb="0" eb="2">
      <t>シキュウ</t>
    </rPh>
    <rPh sb="2" eb="4">
      <t>キンガク</t>
    </rPh>
    <rPh sb="5" eb="7">
      <t>ホケン</t>
    </rPh>
    <rPh sb="8" eb="10">
      <t>ネンキン</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</si>
  <si>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</si>
  <si>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</si>
  <si>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</si>
  <si>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t>☆start</t>
  </si>
  <si>
    <t>page top</t>
  </si>
  <si>
    <t>時給計算・操 作 説 明 書</t>
    <rPh sb="0" eb="2">
      <t>ジキュウ</t>
    </rPh>
    <rPh sb="2" eb="4">
      <t>ケイサン</t>
    </rPh>
    <rPh sb="5" eb="6">
      <t>ミサオ</t>
    </rPh>
    <rPh sb="7" eb="8">
      <t>サク</t>
    </rPh>
    <rPh sb="9" eb="10">
      <t>セツ</t>
    </rPh>
    <rPh sb="11" eb="12">
      <t>メイ</t>
    </rPh>
    <rPh sb="13" eb="14">
      <t>ショ</t>
    </rPh>
    <phoneticPr fontId="3"/>
  </si>
  <si>
    <t>d</t>
    <phoneticPr fontId="3"/>
  </si>
  <si>
    <t>e</t>
    <phoneticPr fontId="3"/>
  </si>
  <si>
    <t>f</t>
    <phoneticPr fontId="3"/>
  </si>
  <si>
    <t>g</t>
    <phoneticPr fontId="3"/>
  </si>
  <si>
    <t>h</t>
    <phoneticPr fontId="3"/>
  </si>
  <si>
    <t>i</t>
    <phoneticPr fontId="3"/>
  </si>
  <si>
    <t>集計元帳は毎月印刷し保存のこと。翌月からは入退社時間の書き換えですみます。</t>
    <rPh sb="0" eb="2">
      <t>シュウケイ</t>
    </rPh>
    <rPh sb="2" eb="4">
      <t>モトチョウ</t>
    </rPh>
    <rPh sb="5" eb="7">
      <t>マイツキ</t>
    </rPh>
    <rPh sb="7" eb="9">
      <t>インサツ</t>
    </rPh>
    <rPh sb="10" eb="12">
      <t>ホゾン</t>
    </rPh>
    <rPh sb="16" eb="18">
      <t>ヨクゲツ</t>
    </rPh>
    <rPh sb="21" eb="22">
      <t>ニュウ</t>
    </rPh>
    <rPh sb="22" eb="23">
      <t>タイ</t>
    </rPh>
    <rPh sb="23" eb="24">
      <t>シャ</t>
    </rPh>
    <rPh sb="24" eb="26">
      <t>ジカン</t>
    </rPh>
    <rPh sb="27" eb="28">
      <t>カ</t>
    </rPh>
    <rPh sb="29" eb="30">
      <t>カ</t>
    </rPh>
    <phoneticPr fontId="3"/>
  </si>
  <si>
    <t>勿論毎月ＣＤｰＲＷに記録するのもいい。</t>
    <rPh sb="0" eb="2">
      <t>モチロン</t>
    </rPh>
    <rPh sb="2" eb="4">
      <t>マイツキ</t>
    </rPh>
    <rPh sb="10" eb="12">
      <t>キロク</t>
    </rPh>
    <phoneticPr fontId="3"/>
  </si>
  <si>
    <t>j</t>
    <phoneticPr fontId="3"/>
  </si>
  <si>
    <t>ダブルクリックして名前を記入ください</t>
    <rPh sb="9" eb="11">
      <t>ナマエ</t>
    </rPh>
    <rPh sb="12" eb="14">
      <t>キニュウ</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</si>
  <si>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</si>
  <si>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k</t>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</si>
  <si>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</si>
  <si>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t>l</t>
    <phoneticPr fontId="3"/>
  </si>
  <si>
    <t>■</t>
    <phoneticPr fontId="3"/>
  </si>
  <si>
    <t>Email: kooji@key.ocn.ne.jp</t>
    <phoneticPr fontId="3"/>
  </si>
  <si>
    <t>表計算方式をとっています。</t>
    <rPh sb="0" eb="3">
      <t>ヒョウケイサン</t>
    </rPh>
    <rPh sb="3" eb="5">
      <t>ホウシキ</t>
    </rPh>
    <phoneticPr fontId="3"/>
  </si>
  <si>
    <t>マクロで行えば、いちいち値を置き換える必要はありませんが、セルの位置が固定されるため</t>
    <rPh sb="35" eb="37">
      <t>コテイ</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</si>
  <si>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</si>
  <si>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</si>
  <si>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</si>
  <si>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メ　モ</t>
    <phoneticPr fontId="3"/>
  </si>
  <si>
    <t>１）</t>
    <phoneticPr fontId="3"/>
  </si>
  <si>
    <t>２）</t>
    <phoneticPr fontId="3"/>
  </si>
  <si>
    <t>平成20年1月以降版</t>
    <rPh sb="0" eb="2">
      <t>ヘイセイ</t>
    </rPh>
    <rPh sb="4" eb="5">
      <t>ネン</t>
    </rPh>
    <rPh sb="6" eb="9">
      <t>ガツイコウ</t>
    </rPh>
    <rPh sb="9" eb="10">
      <t>バン</t>
    </rPh>
    <phoneticPr fontId="3"/>
  </si>
  <si>
    <t>年月の選択チェック。</t>
    <rPh sb="0" eb="2">
      <t>ネンゲツ</t>
    </rPh>
    <rPh sb="3" eb="5">
      <t>センタク</t>
    </rPh>
    <phoneticPr fontId="3"/>
  </si>
  <si>
    <t>給与締切日の選択</t>
    <rPh sb="0" eb="2">
      <t>キュウヨ</t>
    </rPh>
    <rPh sb="2" eb="5">
      <t>シメキリビ</t>
    </rPh>
    <rPh sb="6" eb="8">
      <t>センタク</t>
    </rPh>
    <phoneticPr fontId="3"/>
  </si>
  <si>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</si>
  <si>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t>指定休日以外の正月休み特別休暇など休祭日のチェックを毎月当初にしてください</t>
    <rPh sb="0" eb="2">
      <t>シテイ</t>
    </rPh>
    <rPh sb="2" eb="4">
      <t>キュウジツ</t>
    </rPh>
    <rPh sb="4" eb="6">
      <t>イガイ</t>
    </rPh>
    <rPh sb="7" eb="9">
      <t>ショウガツ</t>
    </rPh>
    <rPh sb="9" eb="10">
      <t>ヤス</t>
    </rPh>
    <rPh sb="11" eb="13">
      <t>トクベツ</t>
    </rPh>
    <rPh sb="13" eb="15">
      <t>キュウカ</t>
    </rPh>
    <rPh sb="17" eb="18">
      <t>キュウ</t>
    </rPh>
    <rPh sb="18" eb="20">
      <t>サイジツ</t>
    </rPh>
    <rPh sb="26" eb="28">
      <t>マイツキ</t>
    </rPh>
    <rPh sb="28" eb="30">
      <t>トウショ</t>
    </rPh>
    <phoneticPr fontId="3"/>
  </si>
  <si>
    <t>(A.B.・・・)</t>
    <phoneticPr fontId="3"/>
  </si>
  <si>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</si>
  <si>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</si>
  <si>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勤続年月</t>
    <rPh sb="0" eb="2">
      <t>キンゾク</t>
    </rPh>
    <rPh sb="2" eb="4">
      <t>ネンゲツ</t>
    </rPh>
    <phoneticPr fontId="3"/>
  </si>
  <si>
    <t>9/8改</t>
    <rPh sb="3" eb="4">
      <t>カイ</t>
    </rPh>
    <phoneticPr fontId="3"/>
  </si>
  <si>
    <t>sF(2-2)</t>
    <phoneticPr fontId="3"/>
  </si>
  <si>
    <t>入社年月日</t>
    <rPh sb="0" eb="2">
      <t>ニュウシャ</t>
    </rPh>
    <rPh sb="2" eb="4">
      <t>ネンゲツ</t>
    </rPh>
    <rPh sb="3" eb="5">
      <t>ガッピ</t>
    </rPh>
    <phoneticPr fontId="3"/>
  </si>
  <si>
    <t>操作説明</t>
    <rPh sb="0" eb="2">
      <t>ソウサ</t>
    </rPh>
    <rPh sb="2" eb="4">
      <t>セツメイ</t>
    </rPh>
    <phoneticPr fontId="3"/>
  </si>
  <si>
    <t>年　末　調　整　用 (時給社員）</t>
    <rPh sb="0" eb="1">
      <t>トシ</t>
    </rPh>
    <rPh sb="2" eb="3">
      <t>スエ</t>
    </rPh>
    <rPh sb="4" eb="5">
      <t>チョウ</t>
    </rPh>
    <rPh sb="6" eb="7">
      <t>タダシ</t>
    </rPh>
    <rPh sb="8" eb="9">
      <t>ヨウ</t>
    </rPh>
    <rPh sb="11" eb="13">
      <t>ジキュウ</t>
    </rPh>
    <rPh sb="13" eb="15">
      <t>シャイン</t>
    </rPh>
    <phoneticPr fontId="3"/>
  </si>
  <si>
    <t>この列</t>
    <rPh sb="2" eb="3">
      <t>レツ</t>
    </rPh>
    <phoneticPr fontId="3"/>
  </si>
  <si>
    <t>Ａ</t>
    <phoneticPr fontId="3"/>
  </si>
  <si>
    <t>Ｂ</t>
    <phoneticPr fontId="3"/>
  </si>
  <si>
    <r>
      <t>このページはロックが掛けてありません。</t>
    </r>
    <r>
      <rPr>
        <sz val="11"/>
        <color indexed="8"/>
        <rFont val="ＭＳ Ｐゴシック"/>
        <family val="3"/>
        <charset val="128"/>
      </rPr>
      <t>計算式のあるところは触らないようにお願いします</t>
    </r>
    <rPh sb="10" eb="11">
      <t>カ</t>
    </rPh>
    <rPh sb="19" eb="21">
      <t>ケイサン</t>
    </rPh>
    <rPh sb="21" eb="22">
      <t>シキ</t>
    </rPh>
    <rPh sb="29" eb="30">
      <t>サワ</t>
    </rPh>
    <rPh sb="37" eb="38">
      <t>ネガ</t>
    </rPh>
    <phoneticPr fontId="3"/>
  </si>
  <si>
    <t>　　　　　     　月</t>
    <rPh sb="11" eb="12">
      <t>ツキ</t>
    </rPh>
    <phoneticPr fontId="3"/>
  </si>
  <si>
    <t>12月</t>
    <rPh sb="2" eb="3">
      <t>ツキ</t>
    </rPh>
    <phoneticPr fontId="3"/>
  </si>
  <si>
    <t>その月の給料計算が終わったらその月の「列」一月ならば枠の「Ｅ」2月ならば枠の「Ｆ」をクイックし</t>
    <rPh sb="2" eb="3">
      <t>ツキ</t>
    </rPh>
    <rPh sb="4" eb="6">
      <t>キュウリョウ</t>
    </rPh>
    <rPh sb="6" eb="8">
      <t>ケイサン</t>
    </rPh>
    <rPh sb="9" eb="10">
      <t>オ</t>
    </rPh>
    <rPh sb="16" eb="17">
      <t>ツキ</t>
    </rPh>
    <rPh sb="19" eb="20">
      <t>レツ</t>
    </rPh>
    <rPh sb="21" eb="23">
      <t>イチガツ</t>
    </rPh>
    <rPh sb="26" eb="27">
      <t>ワク</t>
    </rPh>
    <rPh sb="32" eb="33">
      <t>ガツ</t>
    </rPh>
    <rPh sb="36" eb="37">
      <t>ワク</t>
    </rPh>
    <phoneticPr fontId="3"/>
  </si>
  <si>
    <t>支　給　額</t>
    <rPh sb="0" eb="1">
      <t>ササ</t>
    </rPh>
    <rPh sb="2" eb="3">
      <t>キュウ</t>
    </rPh>
    <rPh sb="4" eb="5">
      <t>ガク</t>
    </rPh>
    <phoneticPr fontId="3"/>
  </si>
  <si>
    <t>「編集Ｅ」「コピーＣ」・・再度「編集Ｅ」｢形式を選択して貼り付けＳ｣「値Ｖ」を順にクイックして「OK」を。これで計算式が消え数字として記録されます。</t>
    <rPh sb="39" eb="40">
      <t>ジュン</t>
    </rPh>
    <rPh sb="56" eb="58">
      <t>ケイサン</t>
    </rPh>
    <rPh sb="58" eb="59">
      <t>シキ</t>
    </rPh>
    <rPh sb="60" eb="61">
      <t>キ</t>
    </rPh>
    <rPh sb="62" eb="64">
      <t>スウジ</t>
    </rPh>
    <phoneticPr fontId="3"/>
  </si>
  <si>
    <t>次にその列をマウスの右をクイックして「表示しない（H）」クイックしてOKです。これで翌月に進めます。毎月この作業を続けてください。</t>
    <rPh sb="0" eb="1">
      <t>ツギ</t>
    </rPh>
    <rPh sb="4" eb="5">
      <t>レツ</t>
    </rPh>
    <rPh sb="10" eb="11">
      <t>ミギ</t>
    </rPh>
    <rPh sb="19" eb="21">
      <t>ヒョウジ</t>
    </rPh>
    <rPh sb="42" eb="44">
      <t>ヨクゲツ</t>
    </rPh>
    <rPh sb="45" eb="46">
      <t>スス</t>
    </rPh>
    <rPh sb="50" eb="52">
      <t>マイツキ</t>
    </rPh>
    <rPh sb="54" eb="56">
      <t>サギョウ</t>
    </rPh>
    <rPh sb="57" eb="58">
      <t>ゾク</t>
    </rPh>
    <phoneticPr fontId="3"/>
  </si>
  <si>
    <t>年末には綺麗に印刷できます。そして一年が終わり新しくstartするときは「計算式」のところの付いているコメントに従ってください</t>
    <rPh sb="17" eb="19">
      <t>イチネン</t>
    </rPh>
    <rPh sb="20" eb="21">
      <t>オ</t>
    </rPh>
    <rPh sb="23" eb="24">
      <t>アタラ</t>
    </rPh>
    <rPh sb="37" eb="39">
      <t>ケイサン</t>
    </rPh>
    <rPh sb="39" eb="40">
      <t>シキ</t>
    </rPh>
    <rPh sb="46" eb="47">
      <t>ツ</t>
    </rPh>
    <rPh sb="56" eb="57">
      <t>シタガ</t>
    </rPh>
    <phoneticPr fontId="3"/>
  </si>
  <si>
    <t>topへ</t>
    <phoneticPr fontId="3"/>
  </si>
  <si>
    <t>控　除　額</t>
    <rPh sb="0" eb="1">
      <t>ヒカエ</t>
    </rPh>
    <rPh sb="2" eb="3">
      <t>ジョ</t>
    </rPh>
    <rPh sb="4" eb="5">
      <t>ガク</t>
    </rPh>
    <phoneticPr fontId="3"/>
  </si>
  <si>
    <t>A</t>
    <phoneticPr fontId="3"/>
  </si>
  <si>
    <t>　　　　　　　月</t>
    <rPh sb="7" eb="8">
      <t>ツキ</t>
    </rPh>
    <phoneticPr fontId="3"/>
  </si>
  <si>
    <t>B</t>
    <phoneticPr fontId="3"/>
  </si>
  <si>
    <t>支給額</t>
    <rPh sb="0" eb="1">
      <t>シ</t>
    </rPh>
    <rPh sb="1" eb="2">
      <t>キュウ</t>
    </rPh>
    <rPh sb="2" eb="3">
      <t>ガク</t>
    </rPh>
    <phoneticPr fontId="3"/>
  </si>
  <si>
    <t>控除金額</t>
    <rPh sb="0" eb="2">
      <t>コウジョ</t>
    </rPh>
    <rPh sb="2" eb="4">
      <t>キンガク</t>
    </rPh>
    <phoneticPr fontId="3"/>
  </si>
  <si>
    <t>年　末　調　整　用　 (正社員）</t>
    <rPh sb="0" eb="1">
      <t>トシ</t>
    </rPh>
    <rPh sb="2" eb="3">
      <t>スエ</t>
    </rPh>
    <rPh sb="4" eb="5">
      <t>チョウ</t>
    </rPh>
    <rPh sb="6" eb="7">
      <t>タダシ</t>
    </rPh>
    <rPh sb="8" eb="9">
      <t>ヨウ</t>
    </rPh>
    <rPh sb="12" eb="13">
      <t>セイ</t>
    </rPh>
    <rPh sb="13" eb="15">
      <t>シャイン</t>
    </rPh>
    <phoneticPr fontId="3"/>
  </si>
  <si>
    <t>あ</t>
    <phoneticPr fontId="3"/>
  </si>
  <si>
    <t>い</t>
    <phoneticPr fontId="3"/>
  </si>
  <si>
    <t>住   所  及び　メ　モ</t>
    <rPh sb="0" eb="1">
      <t>ジュウ</t>
    </rPh>
    <rPh sb="4" eb="5">
      <t>ショ</t>
    </rPh>
    <rPh sb="7" eb="8">
      <t>オヨ</t>
    </rPh>
    <phoneticPr fontId="3"/>
  </si>
  <si>
    <t>住　　　所</t>
    <rPh sb="0" eb="1">
      <t>ジュウ</t>
    </rPh>
    <rPh sb="4" eb="5">
      <t>ショ</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</si>
</sst>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5" formatCode="&quot;¥&quot;#,##0;&quot;¥&quot;\-#,##0"/>
    <numFmt numFmtId="6" formatCode="&quot;¥&quot;#,##0;[Red]&quot;¥&quot;\-#,##0"/>
    <numFmt numFmtId="41" formatCode="_ * #,##0_ ;_ * \-#,##0_ ;_ * &quot;-&quot;_ ;_ @_ "/>
    <numFmt numFmtId="176" formatCode="#,##0_ "/>
    <numFmt numFmtId="177" formatCode="[h]:mm"/>
    <numFmt numFmtId="178" formatCode="0_ "/>
    <numFmt numFmtId="179" formatCode="#,###\ "/>
    <numFmt numFmtId="180" formatCode="0_);[Red]\(0\)"/>
    <numFmt numFmtId="181" formatCode=";;;"/>
    <numFmt numFmtId="182" formatCode="###\ &quot;円&quot;"/>
    <numFmt numFmtId="183" formatCode="#,###&quot;月分&quot;\ "/>
    <numFmt numFmtId="184" formatCode="#,###&quot;円&quot;\ "/>
    <numFmt numFmtId="185" formatCode="[h]:mm;0;0"/>
    <numFmt numFmtId="186" formatCode="###&quot;人&quot;"/>
    <numFmt numFmtId="187" formatCode="[$-411]ggge&quot;年&quot;m&quot;月&quot;d&quot;日&quot;;@"/>
    <numFmt numFmtId="188" formatCode="0.00_ "/>
    <numFmt numFmtId="189" formatCode="#,##0;&quot;▲ &quot;#,##0"/>
    <numFmt numFmtId="190" formatCode="###\ &quot;日&quot;"/>
    <numFmt numFmtId="191" formatCode="@&quot;殿&quot;"/>
    <numFmt numFmtId="192" formatCode="#,###"/>
    <numFmt numFmtId="193" formatCode="@&quot;㎞&quot;\ "/>
    <numFmt numFmtId="194" formatCode="0.00_);[Red]\(0.00\)"/>
    <numFmt numFmtId="195" formatCode="[$-411]ge\.m\.d;@"/>
    <numFmt numFmtId="196" formatCode="###\ &quot;（月末）&quot;"/>
    <numFmt numFmtId="197" formatCode="#,##0_);[Red]\(#,##0\)"/>
    <numFmt numFmtId="198" formatCode="###\ &quot;人&quot;"/>
    <numFmt numFmtId="199" formatCode="h:mm;@"/>
    <numFmt numFmtId="200" formatCode="#,###&quot;月&quot;"/>
    <numFmt numFmtId="201" formatCode="[&lt;=999]000;[&lt;=9999]000\-00;000\-0000"/>
  </numFmts>
  <fonts count="10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4"/>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sz val="9"/>
      <color indexed="10"/>
      <name val="HG丸ｺﾞｼｯｸM-PRO"/>
      <family val="3"/>
      <charset val="128"/>
    </font>
    <font>
      <sz val="8"/>
      <name val="ＭＳ Ｐゴシック"/>
      <family val="3"/>
      <charset val="128"/>
    </font>
    <font>
      <u/>
      <sz val="11"/>
      <color indexed="12"/>
      <name val="ＭＳ Ｐゴシック"/>
      <family val="3"/>
      <charset val="128"/>
    </font>
    <font>
      <sz val="12"/>
      <name val="HG正楷書体-PRO"/>
      <family val="4"/>
      <charset val="128"/>
    </font>
    <font>
      <sz val="8"/>
      <name val="HG丸ｺﾞｼｯｸM-PRO"/>
      <family val="3"/>
      <charset val="128"/>
    </font>
    <font>
      <sz val="11"/>
      <name val="HG正楷書体-PRO"/>
      <family val="4"/>
      <charset val="128"/>
    </font>
    <font>
      <sz val="14"/>
      <name val="HG丸ｺﾞｼｯｸM-PRO"/>
      <family val="3"/>
      <charset val="128"/>
    </font>
    <font>
      <sz val="11"/>
      <color indexed="10"/>
      <name val="ＭＳ Ｐゴシック"/>
      <family val="3"/>
      <charset val="128"/>
    </font>
    <font>
      <sz val="16"/>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8"/>
      <name val="HG丸ｺﾞｼｯｸM-PRO"/>
      <family val="3"/>
      <charset val="128"/>
    </font>
    <font>
      <sz val="11"/>
      <color indexed="10"/>
      <name val="HG正楷書体-PRO"/>
      <family val="4"/>
      <charset val="128"/>
    </font>
    <font>
      <sz val="10"/>
      <color indexed="10"/>
      <name val="ＭＳ Ｐゴシック"/>
      <family val="3"/>
      <charset val="128"/>
    </font>
    <font>
      <b/>
      <sz val="11"/>
      <color indexed="10"/>
      <name val="ＭＳ Ｐゴシック"/>
      <family val="3"/>
      <charset val="128"/>
    </font>
    <font>
      <sz val="13"/>
      <name val="HG正楷書体-PRO"/>
      <family val="4"/>
      <charset val="128"/>
    </font>
    <font>
      <sz val="8"/>
      <color indexed="10"/>
      <name val="ＭＳ Ｐゴシック"/>
      <family val="3"/>
      <charset val="128"/>
    </font>
    <font>
      <sz val="12"/>
      <name val="HG創英角ﾎﾟｯﾌﾟ体"/>
      <family val="3"/>
      <charset val="128"/>
    </font>
    <font>
      <sz val="16"/>
      <name val="ＭＳ Ｐゴシック"/>
      <family val="3"/>
      <charset val="128"/>
    </font>
    <font>
      <sz val="10"/>
      <name val="AR丸ゴシック体M"/>
      <family val="3"/>
      <charset val="128"/>
    </font>
    <font>
      <sz val="11"/>
      <name val="ＭＳ Ｐゴシック"/>
      <family val="3"/>
      <charset val="128"/>
    </font>
    <font>
      <sz val="8"/>
      <color indexed="8"/>
      <name val="ＭＳ Ｐゴシック"/>
      <family val="3"/>
      <charset val="128"/>
    </font>
    <font>
      <b/>
      <sz val="12"/>
      <name val="HGSｺﾞｼｯｸM"/>
      <family val="3"/>
      <charset val="128"/>
    </font>
    <font>
      <sz val="11"/>
      <name val="HGP創英角ﾎﾟｯﾌﾟ体"/>
      <family val="3"/>
      <charset val="128"/>
    </font>
    <font>
      <sz val="14"/>
      <name val="HGSｺﾞｼｯｸM"/>
      <family val="3"/>
      <charset val="128"/>
    </font>
    <font>
      <b/>
      <sz val="12"/>
      <name val="HG丸ｺﾞｼｯｸM-PRO"/>
      <family val="3"/>
      <charset val="128"/>
    </font>
    <font>
      <b/>
      <sz val="10"/>
      <color indexed="10"/>
      <name val="HG丸ｺﾞｼｯｸM-PRO"/>
      <family val="3"/>
      <charset val="128"/>
    </font>
    <font>
      <b/>
      <sz val="12"/>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9"/>
      <color indexed="81"/>
      <name val="ＭＳ Ｐゴシック"/>
      <family val="3"/>
      <charset val="128"/>
    </font>
    <font>
      <b/>
      <sz val="9"/>
      <color indexed="81"/>
      <name val="ＭＳ Ｐゴシック"/>
      <family val="3"/>
      <charset val="128"/>
    </font>
    <font>
      <u/>
      <sz val="9"/>
      <color indexed="12"/>
      <name val="ＭＳ Ｐゴシック"/>
      <family val="3"/>
      <charset val="128"/>
    </font>
    <font>
      <sz val="12"/>
      <color indexed="9"/>
      <name val="HG丸ｺﾞｼｯｸM-PRO"/>
      <family val="3"/>
      <charset val="128"/>
    </font>
    <font>
      <sz val="10"/>
      <color indexed="81"/>
      <name val="ＭＳ Ｐゴシック"/>
      <family val="3"/>
      <charset val="128"/>
    </font>
    <font>
      <b/>
      <sz val="10"/>
      <color indexed="81"/>
      <name val="ＭＳ Ｐゴシック"/>
      <family val="3"/>
      <charset val="128"/>
    </font>
    <font>
      <b/>
      <sz val="11"/>
      <color indexed="81"/>
      <name val="ＭＳ Ｐゴシック"/>
      <family val="3"/>
      <charset val="128"/>
    </font>
    <font>
      <u/>
      <sz val="11"/>
      <color indexed="10"/>
      <name val="ＭＳ Ｐゴシック"/>
      <family val="3"/>
      <charset val="128"/>
    </font>
    <font>
      <sz val="9"/>
      <name val="ＭＳ 明朝"/>
      <family val="1"/>
      <charset val="128"/>
    </font>
    <font>
      <sz val="10"/>
      <name val="ＭＳ 明朝"/>
      <family val="1"/>
      <charset val="128"/>
    </font>
    <font>
      <sz val="9"/>
      <name val="HGSｺﾞｼｯｸM"/>
      <family val="3"/>
      <charset val="128"/>
    </font>
    <font>
      <b/>
      <u/>
      <sz val="14"/>
      <color indexed="12"/>
      <name val="ＭＳ Ｐゴシック"/>
      <family val="3"/>
      <charset val="128"/>
    </font>
    <font>
      <u/>
      <sz val="9"/>
      <color indexed="57"/>
      <name val="ＭＳ Ｐゴシック"/>
      <family val="3"/>
      <charset val="128"/>
    </font>
    <font>
      <sz val="9"/>
      <color indexed="57"/>
      <name val="ＭＳ Ｐゴシック"/>
      <family val="3"/>
      <charset val="128"/>
    </font>
    <font>
      <b/>
      <sz val="11"/>
      <name val="ＭＳ Ｐゴシック"/>
      <family val="3"/>
      <charset val="128"/>
    </font>
    <font>
      <sz val="9"/>
      <name val="HGSｺﾞｼｯｸE"/>
      <family val="3"/>
      <charset val="128"/>
    </font>
    <font>
      <sz val="11"/>
      <color indexed="8"/>
      <name val="HG丸ｺﾞｼｯｸM-PRO"/>
      <family val="3"/>
      <charset val="128"/>
    </font>
    <font>
      <b/>
      <sz val="14"/>
      <color indexed="17"/>
      <name val="HG丸ｺﾞｼｯｸM-PRO"/>
      <family val="3"/>
      <charset val="128"/>
    </font>
    <font>
      <b/>
      <sz val="10"/>
      <name val="ＭＳ Ｐゴシック"/>
      <family val="3"/>
      <charset val="128"/>
    </font>
    <font>
      <b/>
      <sz val="14"/>
      <name val="ＭＳ Ｐゴシック"/>
      <family val="3"/>
      <charset val="128"/>
    </font>
    <font>
      <b/>
      <sz val="13.5"/>
      <name val="ＭＳ Ｐゴシック"/>
      <family val="3"/>
      <charset val="128"/>
    </font>
    <font>
      <u/>
      <sz val="11"/>
      <color indexed="9"/>
      <name val="ＭＳ Ｐゴシック"/>
      <family val="3"/>
      <charset val="128"/>
    </font>
    <font>
      <u/>
      <sz val="10"/>
      <color indexed="12"/>
      <name val="ＭＳ Ｐゴシック"/>
      <family val="3"/>
      <charset val="128"/>
    </font>
    <font>
      <b/>
      <sz val="10"/>
      <name val="HG丸ｺﾞｼｯｸM-PRO"/>
      <family val="3"/>
      <charset val="128"/>
    </font>
    <font>
      <b/>
      <sz val="10"/>
      <name val="HGSｺﾞｼｯｸM"/>
      <family val="3"/>
      <charset val="128"/>
    </font>
    <font>
      <sz val="11"/>
      <color indexed="9"/>
      <name val="HGSｺﾞｼｯｸM"/>
      <family val="3"/>
      <charset val="128"/>
    </font>
    <font>
      <sz val="12"/>
      <color indexed="9"/>
      <name val="HGSｺﾞｼｯｸM"/>
      <family val="3"/>
      <charset val="128"/>
    </font>
    <font>
      <sz val="10"/>
      <color indexed="8"/>
      <name val="HG丸ｺﾞｼｯｸM-PRO"/>
      <family val="3"/>
      <charset val="128"/>
    </font>
    <font>
      <sz val="9"/>
      <color indexed="12"/>
      <name val="HG丸ｺﾞｼｯｸM-PRO"/>
      <family val="3"/>
      <charset val="128"/>
    </font>
    <font>
      <sz val="11"/>
      <name val="ＭＳ 明朝"/>
      <family val="1"/>
      <charset val="128"/>
    </font>
    <font>
      <sz val="10"/>
      <name val="HG正楷書体-PRO"/>
      <family val="4"/>
      <charset val="128"/>
    </font>
    <font>
      <b/>
      <sz val="9"/>
      <color indexed="10"/>
      <name val="HG丸ｺﾞｼｯｸM-PRO"/>
      <family val="3"/>
      <charset val="128"/>
    </font>
    <font>
      <sz val="14"/>
      <name val="HG正楷書体-PRO"/>
      <family val="4"/>
      <charset val="128"/>
    </font>
    <font>
      <b/>
      <sz val="9"/>
      <name val="HGSｺﾞｼｯｸM"/>
      <family val="3"/>
      <charset val="128"/>
    </font>
    <font>
      <b/>
      <sz val="11"/>
      <name val="HG丸ｺﾞｼｯｸM-PRO"/>
      <family val="3"/>
      <charset val="128"/>
    </font>
    <font>
      <sz val="12"/>
      <color indexed="8"/>
      <name val="HG丸ｺﾞｼｯｸM-PRO"/>
      <family val="3"/>
      <charset val="128"/>
    </font>
    <font>
      <sz val="11"/>
      <color indexed="48"/>
      <name val="ＭＳ Ｐゴシック"/>
      <family val="3"/>
      <charset val="128"/>
    </font>
    <font>
      <sz val="8"/>
      <color indexed="48"/>
      <name val="ＭＳ Ｐゴシック"/>
      <family val="3"/>
      <charset val="128"/>
    </font>
    <font>
      <u/>
      <sz val="8"/>
      <color indexed="48"/>
      <name val="ＭＳ Ｐゴシック"/>
      <family val="3"/>
      <charset val="128"/>
    </font>
    <font>
      <sz val="11"/>
      <color indexed="8"/>
      <name val="ＭＳ 明朝"/>
      <family val="1"/>
      <charset val="128"/>
    </font>
    <font>
      <sz val="12"/>
      <color indexed="10"/>
      <name val="ＭＳ Ｐゴシック"/>
      <family val="3"/>
      <charset val="128"/>
    </font>
    <font>
      <u/>
      <sz val="11"/>
      <color indexed="12"/>
      <name val="HG丸ｺﾞｼｯｸM-PRO"/>
      <family val="3"/>
      <charset val="128"/>
    </font>
    <font>
      <sz val="12"/>
      <color indexed="10"/>
      <name val="HG丸ｺﾞｼｯｸM-PRO"/>
      <family val="3"/>
      <charset val="128"/>
    </font>
    <font>
      <sz val="11"/>
      <color indexed="10"/>
      <name val="ＭＳ 明朝"/>
      <family val="1"/>
      <charset val="128"/>
    </font>
    <font>
      <sz val="16"/>
      <name val="HGP創英角ﾎﾟｯﾌﾟ体"/>
      <family val="3"/>
      <charset val="128"/>
    </font>
    <font>
      <sz val="11"/>
      <color indexed="8"/>
      <name val="ＭＳ Ｐゴシック"/>
      <family val="3"/>
      <charset val="128"/>
    </font>
    <font>
      <b/>
      <sz val="11"/>
      <color indexed="8"/>
      <name val="ＭＳ Ｐゴシック"/>
      <family val="3"/>
      <charset val="128"/>
    </font>
    <font>
      <b/>
      <sz val="12"/>
      <name val="ＭＳ Ｐゴシック"/>
      <family val="3"/>
      <charset val="128"/>
    </font>
    <font>
      <sz val="10"/>
      <color indexed="8"/>
      <name val="ＭＳ Ｐゴシック"/>
      <family val="3"/>
      <charset val="128"/>
    </font>
    <font>
      <sz val="9"/>
      <color indexed="10"/>
      <name val="ＭＳ Ｐゴシック"/>
      <family val="3"/>
      <charset val="128"/>
    </font>
    <font>
      <sz val="10"/>
      <color indexed="57"/>
      <name val="ＭＳ Ｐゴシック"/>
      <family val="3"/>
      <charset val="128"/>
    </font>
    <font>
      <sz val="10"/>
      <color indexed="12"/>
      <name val="ＭＳ Ｐゴシック"/>
      <family val="3"/>
      <charset val="128"/>
    </font>
    <font>
      <sz val="10"/>
      <color theme="1"/>
      <name val="ＭＳ Ｐゴシック"/>
      <family val="3"/>
      <charset val="128"/>
    </font>
  </fonts>
  <fills count="22">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22"/>
        <bgColor indexed="64"/>
      </patternFill>
    </fill>
    <fill>
      <patternFill patternType="solid">
        <fgColor indexed="50"/>
        <bgColor indexed="64"/>
      </patternFill>
    </fill>
    <fill>
      <patternFill patternType="solid">
        <fgColor indexed="43"/>
        <bgColor indexed="64"/>
      </patternFill>
    </fill>
    <fill>
      <patternFill patternType="solid">
        <fgColor indexed="45"/>
        <bgColor indexed="64"/>
      </patternFill>
    </fill>
    <fill>
      <patternFill patternType="solid">
        <fgColor indexed="11"/>
        <bgColor indexed="64"/>
      </patternFill>
    </fill>
    <fill>
      <patternFill patternType="solid">
        <fgColor indexed="51"/>
        <bgColor indexed="64"/>
      </patternFill>
    </fill>
    <fill>
      <patternFill patternType="solid">
        <fgColor indexed="47"/>
        <bgColor indexed="64"/>
      </patternFill>
    </fill>
    <fill>
      <patternFill patternType="solid">
        <fgColor indexed="10"/>
        <bgColor indexed="64"/>
      </patternFill>
    </fill>
    <fill>
      <patternFill patternType="solid">
        <fgColor indexed="13"/>
        <bgColor indexed="64"/>
      </patternFill>
    </fill>
    <fill>
      <patternFill patternType="solid">
        <fgColor indexed="44"/>
        <bgColor indexed="64"/>
      </patternFill>
    </fill>
    <fill>
      <patternFill patternType="solid">
        <fgColor indexed="46"/>
        <bgColor indexed="64"/>
      </patternFill>
    </fill>
    <fill>
      <patternFill patternType="solid">
        <fgColor indexed="15"/>
        <bgColor indexed="64"/>
      </patternFill>
    </fill>
    <fill>
      <patternFill patternType="solid">
        <fgColor indexed="48"/>
        <bgColor indexed="64"/>
      </patternFill>
    </fill>
    <fill>
      <patternFill patternType="solid">
        <fgColor indexed="55"/>
        <bgColor indexed="64"/>
      </patternFill>
    </fill>
    <fill>
      <patternFill patternType="solid">
        <fgColor indexed="14"/>
        <bgColor indexed="64"/>
      </patternFill>
    </fill>
    <fill>
      <patternFill patternType="solid">
        <fgColor theme="0"/>
        <bgColor indexed="64"/>
      </patternFill>
    </fill>
    <fill>
      <patternFill patternType="solid">
        <fgColor theme="6" tint="0.79998168889431442"/>
        <bgColor indexed="64"/>
      </patternFill>
    </fill>
  </fills>
  <borders count="12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double">
        <color indexed="12"/>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dotted">
        <color indexed="64"/>
      </left>
      <right style="dotted">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style="hair">
        <color indexed="64"/>
      </left>
      <right/>
      <top style="hair">
        <color indexed="64"/>
      </top>
      <bottom/>
      <diagonal/>
    </border>
    <border diagonalUp="1">
      <left style="hair">
        <color indexed="64"/>
      </left>
      <right style="medium">
        <color indexed="64"/>
      </right>
      <top style="thin">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left style="hair">
        <color indexed="64"/>
      </left>
      <right style="hair">
        <color indexed="64"/>
      </right>
      <top/>
      <bottom/>
      <diagonal/>
    </border>
    <border>
      <left/>
      <right/>
      <top style="hair">
        <color indexed="64"/>
      </top>
      <bottom/>
      <diagonal/>
    </border>
    <border>
      <left/>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style="medium">
        <color indexed="64"/>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right/>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medium">
        <color indexed="64"/>
      </left>
      <right style="medium">
        <color indexed="64"/>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diagonalUp="1">
      <left style="hair">
        <color indexed="64"/>
      </left>
      <right style="thin">
        <color indexed="64"/>
      </right>
      <top style="thin">
        <color indexed="64"/>
      </top>
      <bottom style="hair">
        <color indexed="64"/>
      </bottom>
      <diagonal style="hair">
        <color indexed="64"/>
      </diagonal>
    </border>
    <border diagonalUp="1">
      <left/>
      <right style="thin">
        <color indexed="64"/>
      </right>
      <top style="hair">
        <color indexed="64"/>
      </top>
      <bottom style="thin">
        <color indexed="64"/>
      </bottom>
      <diagonal style="hair">
        <color indexed="64"/>
      </diagonal>
    </border>
    <border>
      <left style="medium">
        <color indexed="64"/>
      </left>
      <right style="hair">
        <color indexed="64"/>
      </right>
      <top style="hair">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right/>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medium">
        <color indexed="64"/>
      </top>
      <bottom style="thin">
        <color indexed="64"/>
      </bottom>
      <diagonal/>
    </border>
    <border>
      <left style="double">
        <color indexed="12"/>
      </left>
      <right/>
      <top style="double">
        <color indexed="12"/>
      </top>
      <bottom/>
      <diagonal/>
    </border>
    <border>
      <left/>
      <right/>
      <top style="double">
        <color indexed="12"/>
      </top>
      <bottom/>
      <diagonal/>
    </border>
    <border>
      <left style="double">
        <color indexed="12"/>
      </left>
      <right/>
      <top/>
      <bottom style="double">
        <color indexed="12"/>
      </bottom>
      <diagonal/>
    </border>
    <border>
      <left/>
      <right/>
      <top/>
      <bottom style="double">
        <color indexed="12"/>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4">
    <xf numFmtId="0" fontId="0" fillId="0" borderId="0"/>
    <xf numFmtId="0" fontId="16"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939">
    <xf numFmtId="0" fontId="0" fillId="0" borderId="0" xfId="0"/>
    <xf numFmtId="179" fontId="4" fillId="0" borderId="0" xfId="0" applyNumberFormat="1" applyFont="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vertical="center"/>
      <protection locked="0"/>
    </xf>
    <xf numFmtId="179" fontId="7" fillId="0" borderId="1" xfId="0" applyNumberFormat="1" applyFont="1" applyBorder="1" applyAlignment="1" applyProtection="1">
      <alignment horizontal="right"/>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6" fontId="0" fillId="0" borderId="0" xfId="0" applyNumberFormat="1" applyProtection="1">
      <protection locked="0"/>
    </xf>
    <xf numFmtId="0" fontId="0" fillId="0" borderId="0" xfId="0" applyProtection="1">
      <protection locked="0"/>
    </xf>
    <xf numFmtId="179" fontId="13" fillId="2" borderId="0" xfId="0" applyNumberFormat="1" applyFont="1" applyFill="1" applyBorder="1" applyAlignment="1" applyProtection="1">
      <alignment vertical="center"/>
      <protection locked="0"/>
    </xf>
    <xf numFmtId="0" fontId="10" fillId="0" borderId="0" xfId="0" applyFont="1" applyProtection="1">
      <protection locked="0"/>
    </xf>
    <xf numFmtId="179" fontId="6" fillId="2" borderId="0" xfId="0" applyNumberFormat="1" applyFont="1" applyFill="1" applyAlignment="1" applyProtection="1">
      <alignment vertical="center"/>
      <protection locked="0"/>
    </xf>
    <xf numFmtId="179" fontId="7" fillId="0" borderId="2" xfId="0" applyNumberFormat="1" applyFont="1" applyBorder="1" applyAlignment="1" applyProtection="1">
      <alignment horizontal="right"/>
      <protection locked="0"/>
    </xf>
    <xf numFmtId="0" fontId="0" fillId="0" borderId="0" xfId="0" applyAlignment="1" applyProtection="1">
      <alignment horizontal="right"/>
      <protection locked="0"/>
    </xf>
    <xf numFmtId="0" fontId="21" fillId="0" borderId="0" xfId="0" applyFont="1" applyProtection="1">
      <protection locked="0"/>
    </xf>
    <xf numFmtId="179" fontId="23" fillId="0" borderId="0" xfId="0" applyNumberFormat="1" applyFont="1" applyAlignment="1" applyProtection="1">
      <alignment vertical="center"/>
      <protection locked="0"/>
    </xf>
    <xf numFmtId="179" fontId="24" fillId="0" borderId="0" xfId="0" applyNumberFormat="1" applyFont="1" applyAlignment="1" applyProtection="1">
      <alignment vertical="center"/>
      <protection locked="0"/>
    </xf>
    <xf numFmtId="179" fontId="23"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23" fillId="0" borderId="3" xfId="0" applyNumberFormat="1" applyFont="1" applyBorder="1" applyAlignment="1" applyProtection="1">
      <alignment vertical="center"/>
      <protection locked="0"/>
    </xf>
    <xf numFmtId="179" fontId="23" fillId="0" borderId="4" xfId="0" applyNumberFormat="1" applyFont="1" applyBorder="1" applyAlignment="1" applyProtection="1">
      <alignment vertical="center"/>
      <protection locked="0"/>
    </xf>
    <xf numFmtId="179" fontId="25" fillId="0" borderId="3" xfId="0" applyNumberFormat="1" applyFont="1" applyBorder="1" applyAlignment="1" applyProtection="1">
      <alignment vertical="center"/>
      <protection hidden="1"/>
    </xf>
    <xf numFmtId="179" fontId="23" fillId="0" borderId="3" xfId="0" applyNumberFormat="1" applyFont="1" applyBorder="1" applyAlignment="1" applyProtection="1">
      <alignment vertical="center"/>
      <protection hidden="1"/>
    </xf>
    <xf numFmtId="179" fontId="26" fillId="0" borderId="0" xfId="0" applyNumberFormat="1" applyFont="1" applyAlignment="1" applyProtection="1">
      <alignment horizontal="right" vertical="center"/>
      <protection locked="0"/>
    </xf>
    <xf numFmtId="179" fontId="26" fillId="2" borderId="0" xfId="0" applyNumberFormat="1" applyFont="1" applyFill="1" applyAlignment="1" applyProtection="1">
      <alignment horizontal="right" vertical="center"/>
      <protection hidden="1"/>
    </xf>
    <xf numFmtId="179" fontId="26" fillId="0" borderId="0" xfId="0" applyNumberFormat="1" applyFont="1" applyBorder="1" applyAlignment="1" applyProtection="1">
      <alignment horizontal="right" vertical="center"/>
      <protection locked="0"/>
    </xf>
    <xf numFmtId="179" fontId="26"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81" fontId="7" fillId="0" borderId="0" xfId="0" applyNumberFormat="1" applyFont="1" applyAlignment="1" applyProtection="1">
      <alignment vertical="center"/>
      <protection locked="0"/>
    </xf>
    <xf numFmtId="179" fontId="25" fillId="0" borderId="3" xfId="0" applyNumberFormat="1" applyFont="1" applyBorder="1" applyAlignment="1" applyProtection="1">
      <alignment horizontal="right" vertical="center"/>
      <protection hidden="1"/>
    </xf>
    <xf numFmtId="179" fontId="23" fillId="0" borderId="3" xfId="0" applyNumberFormat="1" applyFont="1" applyBorder="1" applyAlignment="1" applyProtection="1">
      <alignment horizontal="right" vertical="center"/>
      <protection hidden="1"/>
    </xf>
    <xf numFmtId="179" fontId="25" fillId="2" borderId="3" xfId="0" applyNumberFormat="1" applyFont="1" applyFill="1" applyBorder="1" applyAlignment="1" applyProtection="1">
      <alignment horizontal="right" vertical="center"/>
      <protection hidden="1"/>
    </xf>
    <xf numFmtId="179" fontId="7" fillId="2" borderId="0" xfId="0" applyNumberFormat="1" applyFont="1" applyFill="1" applyBorder="1" applyAlignment="1" applyProtection="1">
      <alignment vertical="center"/>
      <protection locked="0"/>
    </xf>
    <xf numFmtId="0" fontId="19" fillId="0" borderId="0" xfId="0" applyFont="1" applyProtection="1">
      <protection locked="0"/>
    </xf>
    <xf numFmtId="0" fontId="28" fillId="0" borderId="0" xfId="0" applyFont="1" applyProtection="1">
      <protection locked="0"/>
    </xf>
    <xf numFmtId="179" fontId="7" fillId="0" borderId="5" xfId="0" applyNumberFormat="1" applyFont="1" applyBorder="1" applyAlignment="1" applyProtection="1">
      <alignment horizontal="center" vertical="center" textRotation="255"/>
      <protection locked="0"/>
    </xf>
    <xf numFmtId="179" fontId="7" fillId="0" borderId="5" xfId="0" applyNumberFormat="1" applyFont="1" applyBorder="1" applyAlignment="1" applyProtection="1">
      <alignment vertical="center"/>
      <protection locked="0"/>
    </xf>
    <xf numFmtId="179" fontId="4" fillId="0" borderId="5" xfId="0" applyNumberFormat="1" applyFont="1" applyBorder="1" applyAlignment="1" applyProtection="1">
      <alignment horizontal="center" vertical="top" textRotation="255"/>
      <protection locked="0"/>
    </xf>
    <xf numFmtId="179" fontId="20" fillId="0" borderId="5" xfId="0" applyNumberFormat="1" applyFont="1" applyBorder="1" applyAlignment="1" applyProtection="1">
      <protection locked="0"/>
    </xf>
    <xf numFmtId="179" fontId="4" fillId="0" borderId="5" xfId="0" applyNumberFormat="1" applyFont="1" applyBorder="1" applyProtection="1">
      <protection locked="0"/>
    </xf>
    <xf numFmtId="179" fontId="7" fillId="2" borderId="1" xfId="0" applyNumberFormat="1" applyFont="1" applyFill="1" applyBorder="1" applyProtection="1">
      <protection hidden="1"/>
    </xf>
    <xf numFmtId="179" fontId="6" fillId="0" borderId="2" xfId="0" applyNumberFormat="1" applyFont="1" applyBorder="1" applyAlignment="1" applyProtection="1">
      <alignment horizontal="right"/>
      <protection locked="0"/>
    </xf>
    <xf numFmtId="5" fontId="10" fillId="2" borderId="0" xfId="0" applyNumberFormat="1" applyFont="1" applyFill="1" applyBorder="1" applyProtection="1">
      <protection locked="0"/>
    </xf>
    <xf numFmtId="177" fontId="0" fillId="2" borderId="1" xfId="0" applyNumberFormat="1" applyFill="1" applyBorder="1" applyProtection="1">
      <protection hidden="1"/>
    </xf>
    <xf numFmtId="176" fontId="0" fillId="2" borderId="0" xfId="0" applyNumberFormat="1" applyFill="1" applyProtection="1">
      <protection locked="0"/>
    </xf>
    <xf numFmtId="177" fontId="0" fillId="0" borderId="3" xfId="0" applyNumberFormat="1" applyBorder="1" applyProtection="1">
      <protection hidden="1"/>
    </xf>
    <xf numFmtId="176" fontId="0" fillId="0" borderId="0" xfId="0" applyNumberFormat="1" applyBorder="1" applyProtection="1">
      <protection locked="0"/>
    </xf>
    <xf numFmtId="176" fontId="12" fillId="2" borderId="0" xfId="0" applyNumberFormat="1" applyFont="1" applyFill="1" applyBorder="1" applyProtection="1">
      <protection locked="0"/>
    </xf>
    <xf numFmtId="0" fontId="7" fillId="0" borderId="0" xfId="0" applyNumberFormat="1" applyFont="1" applyAlignment="1" applyProtection="1">
      <alignment vertical="center"/>
      <protection locked="0"/>
    </xf>
    <xf numFmtId="0" fontId="6" fillId="0" borderId="0" xfId="0" applyNumberFormat="1" applyFont="1" applyAlignment="1" applyProtection="1">
      <alignment vertical="center"/>
      <protection locked="0"/>
    </xf>
    <xf numFmtId="179" fontId="6" fillId="0" borderId="1" xfId="0" applyNumberFormat="1" applyFont="1" applyBorder="1" applyProtection="1">
      <protection locked="0"/>
    </xf>
    <xf numFmtId="176" fontId="15" fillId="2" borderId="0" xfId="0" applyNumberFormat="1" applyFont="1" applyFill="1" applyBorder="1" applyAlignment="1" applyProtection="1">
      <protection locked="0"/>
    </xf>
    <xf numFmtId="176" fontId="0" fillId="0" borderId="6" xfId="0" applyNumberFormat="1" applyBorder="1" applyProtection="1">
      <protection locked="0"/>
    </xf>
    <xf numFmtId="179" fontId="6" fillId="3" borderId="7" xfId="0" applyNumberFormat="1" applyFont="1" applyFill="1" applyBorder="1" applyProtection="1">
      <protection locked="0"/>
    </xf>
    <xf numFmtId="179" fontId="4" fillId="3" borderId="7" xfId="0" applyNumberFormat="1" applyFont="1" applyFill="1" applyBorder="1" applyAlignment="1" applyProtection="1">
      <alignment vertical="center"/>
      <protection locked="0"/>
    </xf>
    <xf numFmtId="176" fontId="2" fillId="0" borderId="6" xfId="0" applyNumberFormat="1" applyFont="1" applyBorder="1" applyProtection="1">
      <protection locked="0"/>
    </xf>
    <xf numFmtId="176" fontId="15" fillId="2" borderId="8" xfId="0" applyNumberFormat="1" applyFont="1" applyFill="1" applyBorder="1" applyAlignment="1" applyProtection="1">
      <alignment horizontal="center" vertical="center"/>
      <protection locked="0"/>
    </xf>
    <xf numFmtId="176" fontId="11" fillId="0" borderId="9" xfId="0" applyNumberFormat="1" applyFont="1" applyBorder="1" applyProtection="1">
      <protection locked="0"/>
    </xf>
    <xf numFmtId="176" fontId="11" fillId="0" borderId="10" xfId="0" applyNumberFormat="1" applyFont="1" applyBorder="1" applyProtection="1">
      <protection locked="0"/>
    </xf>
    <xf numFmtId="179" fontId="7" fillId="0" borderId="0" xfId="0" applyNumberFormat="1" applyFont="1" applyBorder="1" applyProtection="1">
      <protection locked="0"/>
    </xf>
    <xf numFmtId="179" fontId="7" fillId="0" borderId="0" xfId="0" applyNumberFormat="1" applyFont="1" applyBorder="1" applyAlignment="1" applyProtection="1">
      <alignment horizontal="center" vertical="center" textRotation="255"/>
      <protection locked="0"/>
    </xf>
    <xf numFmtId="179" fontId="7" fillId="0" borderId="11" xfId="0" applyNumberFormat="1" applyFont="1" applyBorder="1" applyAlignment="1" applyProtection="1">
      <alignment horizontal="right"/>
      <protection locked="0"/>
    </xf>
    <xf numFmtId="179" fontId="6" fillId="0" borderId="12" xfId="0" applyNumberFormat="1" applyFont="1" applyBorder="1" applyAlignment="1" applyProtection="1">
      <alignment vertical="center"/>
      <protection locked="0"/>
    </xf>
    <xf numFmtId="179" fontId="6" fillId="0" borderId="11" xfId="0" applyNumberFormat="1" applyFont="1" applyBorder="1" applyAlignment="1" applyProtection="1">
      <alignment horizontal="right"/>
      <protection locked="0"/>
    </xf>
    <xf numFmtId="179" fontId="6" fillId="0" borderId="3" xfId="0" applyNumberFormat="1" applyFont="1" applyBorder="1" applyAlignment="1" applyProtection="1">
      <alignment vertical="center"/>
      <protection hidden="1"/>
    </xf>
    <xf numFmtId="176" fontId="0" fillId="0" borderId="13" xfId="0" applyNumberFormat="1" applyBorder="1" applyProtection="1">
      <protection hidden="1"/>
    </xf>
    <xf numFmtId="185" fontId="0" fillId="2" borderId="1" xfId="0" applyNumberFormat="1" applyFill="1" applyBorder="1" applyProtection="1">
      <protection hidden="1"/>
    </xf>
    <xf numFmtId="179" fontId="18" fillId="2" borderId="7" xfId="0" applyNumberFormat="1" applyFont="1" applyFill="1" applyBorder="1" applyAlignment="1" applyProtection="1">
      <alignment horizontal="center" vertical="top" textRotation="255"/>
      <protection locked="0"/>
    </xf>
    <xf numFmtId="176" fontId="2" fillId="0" borderId="0" xfId="0" applyNumberFormat="1" applyFont="1" applyBorder="1" applyProtection="1">
      <protection locked="0"/>
    </xf>
    <xf numFmtId="176" fontId="29" fillId="0" borderId="0" xfId="0" applyNumberFormat="1" applyFont="1" applyBorder="1" applyProtection="1">
      <protection locked="0"/>
    </xf>
    <xf numFmtId="5" fontId="2" fillId="2" borderId="0" xfId="0" applyNumberFormat="1" applyFont="1" applyFill="1" applyBorder="1" applyProtection="1">
      <protection locked="0"/>
    </xf>
    <xf numFmtId="176" fontId="11" fillId="0" borderId="9" xfId="0" applyNumberFormat="1" applyFont="1" applyBorder="1" applyAlignment="1" applyProtection="1">
      <alignment horizontal="right"/>
      <protection locked="0"/>
    </xf>
    <xf numFmtId="176" fontId="8" fillId="0" borderId="0" xfId="0" applyNumberFormat="1" applyFont="1" applyProtection="1">
      <protection locked="0"/>
    </xf>
    <xf numFmtId="176" fontId="4" fillId="0" borderId="0" xfId="0" applyNumberFormat="1" applyFont="1" applyProtection="1">
      <protection locked="0"/>
    </xf>
    <xf numFmtId="176" fontId="11" fillId="2" borderId="0" xfId="0" applyNumberFormat="1" applyFont="1" applyFill="1" applyBorder="1" applyAlignment="1" applyProtection="1">
      <alignment horizontal="center" vertical="center"/>
      <protection locked="0"/>
    </xf>
    <xf numFmtId="176" fontId="15" fillId="0" borderId="0" xfId="0" applyNumberFormat="1" applyFont="1" applyBorder="1" applyAlignment="1" applyProtection="1">
      <alignment horizontal="center"/>
      <protection locked="0"/>
    </xf>
    <xf numFmtId="176" fontId="29" fillId="0" borderId="6" xfId="0" applyNumberFormat="1" applyFont="1" applyBorder="1" applyProtection="1">
      <protection locked="0"/>
    </xf>
    <xf numFmtId="176" fontId="0" fillId="4" borderId="3" xfId="0" applyNumberFormat="1" applyFill="1" applyBorder="1" applyProtection="1">
      <protection hidden="1"/>
    </xf>
    <xf numFmtId="176" fontId="0" fillId="0" borderId="14" xfId="0" applyNumberFormat="1" applyBorder="1" applyProtection="1">
      <protection locked="0"/>
    </xf>
    <xf numFmtId="176" fontId="9" fillId="0" borderId="15" xfId="0" applyNumberFormat="1" applyFont="1" applyBorder="1" applyAlignment="1" applyProtection="1">
      <alignment vertical="center"/>
      <protection locked="0"/>
    </xf>
    <xf numFmtId="176" fontId="9" fillId="0" borderId="16" xfId="0" applyNumberFormat="1" applyFont="1" applyBorder="1" applyAlignment="1" applyProtection="1">
      <alignment vertical="center"/>
      <protection locked="0"/>
    </xf>
    <xf numFmtId="179" fontId="6" fillId="2" borderId="17" xfId="0" applyNumberFormat="1" applyFont="1" applyFill="1" applyBorder="1" applyProtection="1">
      <protection locked="0"/>
    </xf>
    <xf numFmtId="179" fontId="6" fillId="2" borderId="18" xfId="0" applyNumberFormat="1" applyFont="1" applyFill="1" applyBorder="1" applyProtection="1">
      <protection locked="0"/>
    </xf>
    <xf numFmtId="179" fontId="18" fillId="2" borderId="3" xfId="0" applyNumberFormat="1" applyFont="1" applyFill="1" applyBorder="1" applyProtection="1">
      <protection hidden="1"/>
    </xf>
    <xf numFmtId="179" fontId="6" fillId="2" borderId="3" xfId="0" applyNumberFormat="1" applyFont="1" applyFill="1" applyBorder="1" applyAlignment="1" applyProtection="1">
      <alignment vertical="center"/>
      <protection hidden="1"/>
    </xf>
    <xf numFmtId="176" fontId="30" fillId="0" borderId="0" xfId="0" applyNumberFormat="1" applyFont="1" applyBorder="1" applyProtection="1">
      <protection locked="0"/>
    </xf>
    <xf numFmtId="176" fontId="34" fillId="0" borderId="0" xfId="0" applyNumberFormat="1" applyFont="1" applyBorder="1" applyAlignment="1" applyProtection="1">
      <alignment vertical="center"/>
      <protection locked="0"/>
    </xf>
    <xf numFmtId="177" fontId="10" fillId="2" borderId="3" xfId="0" applyNumberFormat="1" applyFont="1" applyFill="1" applyBorder="1" applyAlignment="1" applyProtection="1">
      <alignment horizontal="right"/>
      <protection hidden="1"/>
    </xf>
    <xf numFmtId="177" fontId="10" fillId="2" borderId="3" xfId="0" applyNumberFormat="1" applyFont="1" applyFill="1" applyBorder="1" applyProtection="1">
      <protection hidden="1"/>
    </xf>
    <xf numFmtId="179" fontId="6" fillId="0" borderId="0" xfId="0" applyNumberFormat="1" applyFont="1" applyProtection="1">
      <protection locked="0"/>
    </xf>
    <xf numFmtId="176" fontId="15" fillId="5" borderId="19" xfId="0" applyNumberFormat="1" applyFont="1" applyFill="1" applyBorder="1" applyAlignment="1" applyProtection="1">
      <alignment horizontal="center" vertical="center"/>
      <protection locked="0"/>
    </xf>
    <xf numFmtId="177" fontId="0" fillId="0" borderId="19" xfId="0" applyNumberFormat="1" applyBorder="1" applyProtection="1">
      <protection hidden="1"/>
    </xf>
    <xf numFmtId="176" fontId="0" fillId="0" borderId="20" xfId="0" applyNumberFormat="1" applyBorder="1" applyProtection="1">
      <protection locked="0"/>
    </xf>
    <xf numFmtId="176" fontId="15" fillId="2" borderId="9" xfId="0" applyNumberFormat="1" applyFont="1" applyFill="1" applyBorder="1" applyAlignment="1" applyProtection="1">
      <alignment horizontal="center" vertical="center"/>
      <protection locked="0"/>
    </xf>
    <xf numFmtId="177" fontId="0" fillId="2" borderId="3" xfId="0" applyNumberFormat="1" applyFill="1" applyBorder="1" applyProtection="1">
      <protection hidden="1"/>
    </xf>
    <xf numFmtId="176" fontId="32" fillId="2" borderId="3" xfId="0" applyNumberFormat="1" applyFont="1" applyFill="1" applyBorder="1" applyAlignment="1" applyProtection="1">
      <alignment horizontal="center" vertical="center"/>
      <protection locked="0"/>
    </xf>
    <xf numFmtId="176" fontId="12" fillId="3" borderId="3" xfId="0" applyNumberFormat="1" applyFont="1" applyFill="1" applyBorder="1" applyAlignment="1" applyProtection="1">
      <alignment horizontal="center" vertical="center"/>
      <protection locked="0"/>
    </xf>
    <xf numFmtId="176" fontId="12" fillId="6" borderId="3" xfId="0" applyNumberFormat="1" applyFont="1" applyFill="1" applyBorder="1" applyAlignment="1" applyProtection="1">
      <alignment horizontal="center" vertical="center"/>
      <protection locked="0"/>
    </xf>
    <xf numFmtId="179" fontId="7" fillId="7" borderId="1" xfId="0" applyNumberFormat="1" applyFont="1" applyFill="1" applyBorder="1" applyProtection="1">
      <protection locked="0"/>
    </xf>
    <xf numFmtId="179" fontId="7" fillId="7" borderId="1" xfId="0" applyNumberFormat="1" applyFont="1" applyFill="1" applyBorder="1" applyAlignment="1" applyProtection="1">
      <alignment horizontal="right"/>
      <protection locked="0"/>
    </xf>
    <xf numFmtId="179" fontId="7" fillId="7" borderId="7" xfId="0" applyNumberFormat="1" applyFont="1" applyFill="1" applyBorder="1" applyProtection="1">
      <protection locked="0"/>
    </xf>
    <xf numFmtId="179" fontId="6" fillId="7" borderId="1" xfId="0" applyNumberFormat="1" applyFont="1" applyFill="1" applyBorder="1" applyAlignment="1" applyProtection="1">
      <alignment horizontal="left"/>
      <protection locked="0"/>
    </xf>
    <xf numFmtId="176" fontId="0" fillId="2" borderId="3" xfId="0" applyNumberFormat="1" applyFill="1" applyBorder="1" applyProtection="1">
      <protection hidden="1"/>
    </xf>
    <xf numFmtId="176" fontId="0" fillId="2" borderId="3" xfId="0" applyNumberFormat="1" applyFill="1" applyBorder="1" applyProtection="1">
      <protection locked="0"/>
    </xf>
    <xf numFmtId="176" fontId="0" fillId="0" borderId="3" xfId="0" applyNumberFormat="1" applyBorder="1" applyProtection="1">
      <protection locked="0"/>
    </xf>
    <xf numFmtId="176" fontId="12" fillId="4" borderId="3" xfId="0" applyNumberFormat="1" applyFont="1" applyFill="1" applyBorder="1" applyAlignment="1" applyProtection="1">
      <alignment horizontal="center" vertical="center"/>
      <protection locked="0"/>
    </xf>
    <xf numFmtId="181" fontId="15" fillId="0" borderId="0" xfId="0" applyNumberFormat="1" applyFont="1" applyBorder="1" applyAlignment="1" applyProtection="1">
      <alignment horizontal="center"/>
      <protection locked="0"/>
    </xf>
    <xf numFmtId="179" fontId="6" fillId="0" borderId="9" xfId="0" applyNumberFormat="1" applyFont="1" applyBorder="1" applyAlignment="1" applyProtection="1">
      <alignment vertical="center"/>
      <protection hidden="1"/>
    </xf>
    <xf numFmtId="38" fontId="6" fillId="0" borderId="21" xfId="0" applyNumberFormat="1" applyFont="1" applyBorder="1" applyAlignment="1" applyProtection="1">
      <alignment vertical="center"/>
      <protection hidden="1"/>
    </xf>
    <xf numFmtId="38" fontId="6" fillId="0" borderId="12" xfId="0" applyNumberFormat="1" applyFont="1" applyBorder="1" applyAlignment="1" applyProtection="1">
      <alignment vertical="center"/>
      <protection hidden="1"/>
    </xf>
    <xf numFmtId="38" fontId="6" fillId="0" borderId="22" xfId="0" applyNumberFormat="1" applyFont="1" applyBorder="1" applyAlignment="1" applyProtection="1">
      <alignment vertical="center"/>
      <protection hidden="1"/>
    </xf>
    <xf numFmtId="38" fontId="6" fillId="0" borderId="1" xfId="0" applyNumberFormat="1" applyFont="1" applyBorder="1" applyAlignment="1" applyProtection="1">
      <alignment vertical="center"/>
      <protection hidden="1"/>
    </xf>
    <xf numFmtId="38" fontId="6" fillId="0" borderId="23" xfId="0" applyNumberFormat="1" applyFont="1" applyBorder="1" applyAlignment="1" applyProtection="1">
      <alignment vertical="center"/>
      <protection hidden="1"/>
    </xf>
    <xf numFmtId="38" fontId="6" fillId="0" borderId="11" xfId="0" applyNumberFormat="1" applyFont="1" applyBorder="1" applyAlignment="1" applyProtection="1">
      <alignment vertical="center"/>
      <protection hidden="1"/>
    </xf>
    <xf numFmtId="179" fontId="6" fillId="7" borderId="1" xfId="0" applyNumberFormat="1" applyFont="1" applyFill="1" applyBorder="1" applyAlignment="1" applyProtection="1">
      <alignment vertical="center"/>
      <protection locked="0"/>
    </xf>
    <xf numFmtId="179" fontId="6" fillId="0" borderId="11" xfId="0" applyNumberFormat="1" applyFont="1" applyBorder="1" applyAlignment="1" applyProtection="1">
      <alignment vertical="center"/>
      <protection hidden="1"/>
    </xf>
    <xf numFmtId="179" fontId="6" fillId="0" borderId="2" xfId="0" applyNumberFormat="1" applyFont="1" applyBorder="1" applyAlignment="1" applyProtection="1">
      <alignment vertical="center"/>
      <protection hidden="1"/>
    </xf>
    <xf numFmtId="179" fontId="35" fillId="2" borderId="9" xfId="0" applyNumberFormat="1" applyFont="1" applyFill="1" applyBorder="1" applyAlignment="1" applyProtection="1">
      <alignment vertical="center"/>
      <protection hidden="1"/>
    </xf>
    <xf numFmtId="179" fontId="35" fillId="3" borderId="24" xfId="0" applyNumberFormat="1" applyFont="1" applyFill="1" applyBorder="1" applyAlignment="1" applyProtection="1">
      <alignment vertical="center"/>
      <protection hidden="1"/>
    </xf>
    <xf numFmtId="179" fontId="35" fillId="3" borderId="7" xfId="0" applyNumberFormat="1" applyFont="1" applyFill="1" applyBorder="1" applyAlignment="1" applyProtection="1">
      <alignment vertical="center"/>
      <protection hidden="1"/>
    </xf>
    <xf numFmtId="180" fontId="20" fillId="2" borderId="25" xfId="0" applyNumberFormat="1" applyFont="1" applyFill="1" applyBorder="1" applyAlignment="1" applyProtection="1">
      <alignment vertical="center"/>
      <protection hidden="1"/>
    </xf>
    <xf numFmtId="179" fontId="20" fillId="2" borderId="25" xfId="0" applyNumberFormat="1" applyFont="1" applyFill="1" applyBorder="1" applyAlignment="1" applyProtection="1">
      <alignment horizontal="center" vertical="center"/>
      <protection hidden="1"/>
    </xf>
    <xf numFmtId="179" fontId="8" fillId="0" borderId="5" xfId="0" applyNumberFormat="1" applyFont="1" applyBorder="1" applyAlignment="1" applyProtection="1">
      <alignment vertical="center"/>
      <protection locked="0"/>
    </xf>
    <xf numFmtId="179" fontId="6" fillId="2" borderId="26" xfId="0" applyNumberFormat="1" applyFont="1" applyFill="1" applyBorder="1" applyAlignment="1" applyProtection="1">
      <alignment vertical="center"/>
      <protection hidden="1"/>
    </xf>
    <xf numFmtId="179" fontId="6" fillId="7" borderId="27" xfId="0" applyNumberFormat="1" applyFont="1" applyFill="1" applyBorder="1" applyAlignment="1" applyProtection="1">
      <alignment vertical="center"/>
      <protection locked="0"/>
    </xf>
    <xf numFmtId="179" fontId="6" fillId="0" borderId="27" xfId="0" applyNumberFormat="1" applyFont="1" applyBorder="1" applyAlignment="1" applyProtection="1">
      <alignment vertical="center"/>
      <protection hidden="1"/>
    </xf>
    <xf numFmtId="179" fontId="6" fillId="0" borderId="1" xfId="0" applyNumberFormat="1" applyFont="1" applyBorder="1" applyAlignment="1" applyProtection="1">
      <alignment vertical="center"/>
      <protection hidden="1"/>
    </xf>
    <xf numFmtId="179" fontId="6" fillId="2" borderId="28" xfId="0" applyNumberFormat="1" applyFont="1" applyFill="1" applyBorder="1" applyAlignment="1" applyProtection="1">
      <alignment vertical="center"/>
      <protection hidden="1"/>
    </xf>
    <xf numFmtId="179" fontId="6" fillId="0" borderId="29" xfId="0" applyNumberFormat="1" applyFont="1" applyBorder="1" applyAlignment="1" applyProtection="1">
      <alignment vertical="center"/>
      <protection hidden="1"/>
    </xf>
    <xf numFmtId="179" fontId="6" fillId="7" borderId="30" xfId="0" applyNumberFormat="1" applyFont="1" applyFill="1" applyBorder="1" applyAlignment="1" applyProtection="1">
      <alignment vertical="center"/>
      <protection locked="0"/>
    </xf>
    <xf numFmtId="179" fontId="6" fillId="0" borderId="31" xfId="0" applyNumberFormat="1" applyFont="1" applyBorder="1" applyAlignment="1" applyProtection="1">
      <alignment vertical="center"/>
      <protection hidden="1"/>
    </xf>
    <xf numFmtId="179" fontId="6" fillId="2" borderId="19" xfId="0" applyNumberFormat="1" applyFont="1" applyFill="1" applyBorder="1" applyAlignment="1" applyProtection="1">
      <alignment vertical="center"/>
      <protection hidden="1"/>
    </xf>
    <xf numFmtId="179" fontId="6" fillId="0" borderId="10" xfId="0" applyNumberFormat="1" applyFont="1" applyBorder="1" applyAlignment="1" applyProtection="1">
      <alignment vertical="center"/>
      <protection hidden="1"/>
    </xf>
    <xf numFmtId="181" fontId="4" fillId="0" borderId="0" xfId="0" applyNumberFormat="1" applyFont="1" applyProtection="1">
      <protection locked="0"/>
    </xf>
    <xf numFmtId="0" fontId="12" fillId="0" borderId="0" xfId="0" applyFont="1" applyProtection="1">
      <protection locked="0"/>
    </xf>
    <xf numFmtId="180" fontId="27" fillId="2" borderId="32" xfId="0" applyNumberFormat="1" applyFont="1" applyFill="1" applyBorder="1" applyAlignment="1" applyProtection="1">
      <alignment vertical="center"/>
      <protection hidden="1"/>
    </xf>
    <xf numFmtId="179" fontId="27" fillId="2" borderId="32" xfId="0" applyNumberFormat="1" applyFont="1" applyFill="1" applyBorder="1" applyAlignment="1" applyProtection="1">
      <alignment horizontal="center" vertical="center"/>
      <protection hidden="1"/>
    </xf>
    <xf numFmtId="179" fontId="6" fillId="4" borderId="27" xfId="0" applyNumberFormat="1" applyFont="1" applyFill="1" applyBorder="1" applyAlignment="1" applyProtection="1">
      <alignment horizontal="center" vertical="center"/>
      <protection hidden="1"/>
    </xf>
    <xf numFmtId="179" fontId="6" fillId="4" borderId="1" xfId="0" applyNumberFormat="1" applyFont="1" applyFill="1" applyBorder="1" applyAlignment="1" applyProtection="1">
      <alignment horizontal="center" vertical="center"/>
      <protection hidden="1"/>
    </xf>
    <xf numFmtId="0" fontId="0" fillId="0" borderId="0" xfId="0" applyAlignment="1" applyProtection="1">
      <alignment horizontal="center"/>
      <protection locked="0"/>
    </xf>
    <xf numFmtId="0" fontId="11" fillId="0" borderId="0" xfId="0" applyFont="1" applyProtection="1">
      <protection locked="0"/>
    </xf>
    <xf numFmtId="0" fontId="0" fillId="0" borderId="33" xfId="0" applyBorder="1" applyProtection="1">
      <protection locked="0"/>
    </xf>
    <xf numFmtId="0" fontId="0" fillId="0" borderId="34" xfId="0" applyBorder="1" applyAlignment="1" applyProtection="1">
      <alignment horizontal="center"/>
      <protection locked="0"/>
    </xf>
    <xf numFmtId="0" fontId="0" fillId="0" borderId="35" xfId="0" applyBorder="1" applyProtection="1">
      <protection locked="0"/>
    </xf>
    <xf numFmtId="0" fontId="9" fillId="2" borderId="0" xfId="0" applyFont="1" applyFill="1" applyProtection="1">
      <protection locked="0"/>
    </xf>
    <xf numFmtId="0" fontId="9" fillId="0" borderId="0" xfId="0" applyFont="1" applyProtection="1">
      <protection locked="0"/>
    </xf>
    <xf numFmtId="0" fontId="0" fillId="2" borderId="0" xfId="0" applyFill="1" applyBorder="1" applyProtection="1">
      <protection locked="0"/>
    </xf>
    <xf numFmtId="0" fontId="0" fillId="2" borderId="0" xfId="0" applyFill="1" applyProtection="1">
      <protection locked="0"/>
    </xf>
    <xf numFmtId="0" fontId="34" fillId="6" borderId="36" xfId="0" applyFont="1" applyFill="1" applyBorder="1" applyAlignment="1" applyProtection="1">
      <alignment horizontal="center"/>
      <protection locked="0"/>
    </xf>
    <xf numFmtId="0" fontId="10" fillId="0" borderId="3" xfId="0" applyFont="1" applyBorder="1" applyProtection="1">
      <protection locked="0"/>
    </xf>
    <xf numFmtId="0" fontId="12" fillId="6" borderId="36" xfId="0" applyFont="1" applyFill="1" applyBorder="1" applyAlignment="1" applyProtection="1">
      <alignment horizontal="center"/>
      <protection locked="0"/>
    </xf>
    <xf numFmtId="0" fontId="12" fillId="6" borderId="36" xfId="0" applyFont="1" applyFill="1" applyBorder="1" applyAlignment="1" applyProtection="1">
      <alignment horizontal="left"/>
      <protection locked="0"/>
    </xf>
    <xf numFmtId="179" fontId="6" fillId="0" borderId="18" xfId="0" applyNumberFormat="1" applyFont="1" applyBorder="1" applyAlignment="1" applyProtection="1">
      <alignment vertical="center"/>
      <protection hidden="1"/>
    </xf>
    <xf numFmtId="179" fontId="6" fillId="7" borderId="37" xfId="0" applyNumberFormat="1" applyFont="1" applyFill="1" applyBorder="1" applyAlignment="1" applyProtection="1">
      <alignment vertical="center"/>
      <protection locked="0"/>
    </xf>
    <xf numFmtId="179" fontId="13" fillId="2" borderId="3" xfId="0" applyNumberFormat="1" applyFont="1" applyFill="1" applyBorder="1" applyAlignment="1" applyProtection="1">
      <alignment vertical="center"/>
      <protection hidden="1"/>
    </xf>
    <xf numFmtId="179" fontId="6" fillId="0" borderId="14" xfId="0" applyNumberFormat="1" applyFont="1" applyBorder="1" applyAlignment="1" applyProtection="1">
      <alignment vertical="center"/>
      <protection locked="0"/>
    </xf>
    <xf numFmtId="179" fontId="13" fillId="2" borderId="10" xfId="0" applyNumberFormat="1" applyFont="1" applyFill="1" applyBorder="1" applyAlignment="1" applyProtection="1">
      <alignment vertical="center"/>
      <protection hidden="1"/>
    </xf>
    <xf numFmtId="179" fontId="6" fillId="2" borderId="9" xfId="0" applyNumberFormat="1" applyFont="1" applyFill="1" applyBorder="1" applyAlignment="1" applyProtection="1">
      <alignment horizontal="center" vertical="center"/>
      <protection locked="0"/>
    </xf>
    <xf numFmtId="179" fontId="6" fillId="2" borderId="19" xfId="0" applyNumberFormat="1" applyFont="1" applyFill="1" applyBorder="1" applyAlignment="1" applyProtection="1">
      <alignment horizontal="center" vertical="center"/>
      <protection locked="0"/>
    </xf>
    <xf numFmtId="179" fontId="7" fillId="2" borderId="38" xfId="0" applyNumberFormat="1" applyFont="1" applyFill="1" applyBorder="1" applyAlignment="1" applyProtection="1">
      <alignment vertical="center"/>
      <protection locked="0"/>
    </xf>
    <xf numFmtId="179" fontId="7" fillId="2" borderId="39" xfId="0" applyNumberFormat="1" applyFont="1" applyFill="1" applyBorder="1" applyAlignment="1" applyProtection="1">
      <alignment vertical="center"/>
      <protection locked="0"/>
    </xf>
    <xf numFmtId="179" fontId="13" fillId="2" borderId="40" xfId="0" applyNumberFormat="1" applyFont="1" applyFill="1" applyBorder="1" applyAlignment="1" applyProtection="1">
      <alignment horizontal="right"/>
      <protection locked="0"/>
    </xf>
    <xf numFmtId="179" fontId="14" fillId="2" borderId="7" xfId="0" applyNumberFormat="1" applyFont="1" applyFill="1" applyBorder="1" applyAlignment="1" applyProtection="1">
      <alignment horizontal="right"/>
      <protection locked="0"/>
    </xf>
    <xf numFmtId="179" fontId="13" fillId="2" borderId="3" xfId="0" applyNumberFormat="1" applyFont="1" applyFill="1" applyBorder="1" applyAlignment="1" applyProtection="1">
      <alignment horizontal="right" vertical="center"/>
      <protection locked="0"/>
    </xf>
    <xf numFmtId="179" fontId="18" fillId="2" borderId="18" xfId="0" applyNumberFormat="1" applyFont="1" applyFill="1" applyBorder="1" applyAlignment="1" applyProtection="1">
      <alignment horizontal="center" vertical="top" textRotation="255"/>
      <protection locked="0"/>
    </xf>
    <xf numFmtId="5" fontId="2" fillId="2" borderId="3" xfId="0" applyNumberFormat="1" applyFont="1" applyFill="1" applyBorder="1" applyProtection="1">
      <protection hidden="1"/>
    </xf>
    <xf numFmtId="0" fontId="0" fillId="0" borderId="0" xfId="0" applyBorder="1" applyProtection="1">
      <protection locked="0"/>
    </xf>
    <xf numFmtId="0" fontId="2" fillId="0" borderId="0" xfId="0" applyFont="1" applyProtection="1">
      <protection locked="0"/>
    </xf>
    <xf numFmtId="0" fontId="36" fillId="0" borderId="0" xfId="0" applyFont="1" applyProtection="1">
      <protection locked="0"/>
    </xf>
    <xf numFmtId="179" fontId="18" fillId="2" borderId="3" xfId="0" applyNumberFormat="1" applyFont="1" applyFill="1" applyBorder="1" applyAlignment="1" applyProtection="1">
      <alignment vertical="center"/>
      <protection hidden="1"/>
    </xf>
    <xf numFmtId="179" fontId="6" fillId="2" borderId="2" xfId="0" applyNumberFormat="1" applyFont="1" applyFill="1" applyBorder="1" applyAlignment="1" applyProtection="1">
      <alignment horizontal="right"/>
      <protection locked="0"/>
    </xf>
    <xf numFmtId="179" fontId="6" fillId="7" borderId="41" xfId="0" applyNumberFormat="1" applyFont="1" applyFill="1" applyBorder="1" applyAlignment="1" applyProtection="1">
      <alignment vertical="center"/>
      <protection locked="0"/>
    </xf>
    <xf numFmtId="179" fontId="6" fillId="0" borderId="19" xfId="0" applyNumberFormat="1" applyFont="1" applyBorder="1" applyAlignment="1" applyProtection="1">
      <alignment vertical="center"/>
      <protection hidden="1"/>
    </xf>
    <xf numFmtId="179" fontId="13" fillId="2" borderId="12" xfId="0" applyNumberFormat="1" applyFont="1" applyFill="1" applyBorder="1" applyAlignment="1" applyProtection="1">
      <alignment vertical="center"/>
      <protection hidden="1"/>
    </xf>
    <xf numFmtId="179" fontId="6" fillId="0" borderId="42" xfId="0" applyNumberFormat="1" applyFont="1" applyBorder="1" applyAlignment="1" applyProtection="1">
      <alignment vertical="center"/>
      <protection hidden="1"/>
    </xf>
    <xf numFmtId="179" fontId="6" fillId="2" borderId="41" xfId="0" applyNumberFormat="1" applyFont="1" applyFill="1" applyBorder="1" applyAlignment="1" applyProtection="1">
      <alignment vertical="center"/>
      <protection hidden="1"/>
    </xf>
    <xf numFmtId="179" fontId="6" fillId="2" borderId="37" xfId="0" applyNumberFormat="1" applyFont="1" applyFill="1" applyBorder="1" applyAlignment="1" applyProtection="1">
      <alignment vertical="center"/>
      <protection hidden="1"/>
    </xf>
    <xf numFmtId="179" fontId="6" fillId="2" borderId="3" xfId="0" applyNumberFormat="1" applyFont="1" applyFill="1" applyBorder="1" applyAlignment="1" applyProtection="1">
      <alignment horizontal="right" vertical="center"/>
      <protection hidden="1"/>
    </xf>
    <xf numFmtId="176" fontId="2" fillId="0" borderId="9" xfId="0" applyNumberFormat="1" applyFont="1" applyBorder="1" applyProtection="1">
      <protection locked="0"/>
    </xf>
    <xf numFmtId="179" fontId="0" fillId="2" borderId="3" xfId="0" applyNumberFormat="1" applyFill="1" applyBorder="1" applyAlignment="1" applyProtection="1">
      <alignment horizontal="center"/>
      <protection hidden="1"/>
    </xf>
    <xf numFmtId="0" fontId="0" fillId="2" borderId="3" xfId="0" applyNumberFormat="1" applyFill="1" applyBorder="1" applyAlignment="1" applyProtection="1">
      <alignment horizontal="center"/>
      <protection locked="0"/>
    </xf>
    <xf numFmtId="176" fontId="12" fillId="0" borderId="3" xfId="0" applyNumberFormat="1" applyFont="1" applyBorder="1" applyAlignment="1" applyProtection="1">
      <alignment horizontal="right"/>
      <protection locked="0"/>
    </xf>
    <xf numFmtId="176" fontId="11" fillId="0" borderId="3" xfId="0" applyNumberFormat="1" applyFont="1" applyBorder="1" applyAlignment="1" applyProtection="1">
      <alignment horizontal="right"/>
      <protection hidden="1"/>
    </xf>
    <xf numFmtId="176" fontId="0" fillId="6" borderId="3" xfId="0" applyNumberFormat="1" applyFill="1" applyBorder="1" applyProtection="1">
      <protection locked="0"/>
    </xf>
    <xf numFmtId="176" fontId="37" fillId="2" borderId="3" xfId="0" applyNumberFormat="1" applyFont="1" applyFill="1" applyBorder="1" applyAlignment="1" applyProtection="1">
      <alignment horizontal="center" vertical="center"/>
      <protection locked="0"/>
    </xf>
    <xf numFmtId="179" fontId="0" fillId="2" borderId="3" xfId="0" applyNumberFormat="1" applyFill="1" applyBorder="1" applyAlignment="1" applyProtection="1">
      <alignment horizontal="center"/>
      <protection locked="0"/>
    </xf>
    <xf numFmtId="176" fontId="12" fillId="0" borderId="3" xfId="0" applyNumberFormat="1" applyFont="1" applyBorder="1" applyAlignment="1" applyProtection="1">
      <alignment horizontal="right"/>
      <protection hidden="1"/>
    </xf>
    <xf numFmtId="176" fontId="15" fillId="7" borderId="34" xfId="0" applyNumberFormat="1" applyFont="1" applyFill="1" applyBorder="1" applyAlignment="1" applyProtection="1">
      <alignment horizontal="center" vertical="center"/>
      <protection locked="0"/>
    </xf>
    <xf numFmtId="177" fontId="0" fillId="7" borderId="34" xfId="0" applyNumberFormat="1" applyFill="1" applyBorder="1" applyProtection="1">
      <protection hidden="1"/>
    </xf>
    <xf numFmtId="0" fontId="11" fillId="0" borderId="9" xfId="0" applyFont="1" applyBorder="1" applyProtection="1">
      <protection locked="0"/>
    </xf>
    <xf numFmtId="0" fontId="11" fillId="0" borderId="36" xfId="0" applyFont="1" applyBorder="1" applyProtection="1">
      <protection locked="0"/>
    </xf>
    <xf numFmtId="0" fontId="11" fillId="6" borderId="3" xfId="0" applyFont="1" applyFill="1" applyBorder="1" applyAlignment="1" applyProtection="1">
      <alignment horizontal="center" vertical="center"/>
      <protection hidden="1"/>
    </xf>
    <xf numFmtId="0" fontId="0" fillId="8" borderId="43" xfId="0" applyFill="1" applyBorder="1" applyProtection="1">
      <protection locked="0"/>
    </xf>
    <xf numFmtId="38" fontId="0" fillId="8" borderId="43" xfId="2" applyNumberFormat="1" applyFont="1" applyFill="1" applyBorder="1" applyProtection="1">
      <protection locked="0"/>
    </xf>
    <xf numFmtId="179" fontId="7" fillId="0" borderId="0" xfId="2" applyNumberFormat="1" applyFont="1" applyProtection="1">
      <protection locked="0"/>
    </xf>
    <xf numFmtId="179" fontId="7" fillId="0" borderId="0" xfId="2" applyNumberFormat="1" applyFont="1" applyAlignment="1" applyProtection="1">
      <alignment horizontal="center"/>
      <protection locked="0"/>
    </xf>
    <xf numFmtId="179" fontId="7" fillId="0" borderId="0" xfId="2" applyNumberFormat="1" applyFont="1" applyAlignment="1" applyProtection="1">
      <alignment horizontal="right"/>
      <protection hidden="1"/>
    </xf>
    <xf numFmtId="179" fontId="7" fillId="0" borderId="3" xfId="2" applyNumberFormat="1" applyFont="1" applyBorder="1" applyAlignment="1" applyProtection="1">
      <alignment horizontal="center"/>
      <protection locked="0"/>
    </xf>
    <xf numFmtId="179" fontId="7" fillId="2" borderId="3" xfId="2" applyNumberFormat="1" applyFont="1" applyFill="1" applyBorder="1" applyAlignment="1" applyProtection="1">
      <alignment horizontal="center"/>
      <protection locked="0"/>
    </xf>
    <xf numFmtId="179" fontId="7" fillId="7" borderId="3" xfId="2" applyNumberFormat="1" applyFont="1" applyFill="1" applyBorder="1" applyAlignment="1" applyProtection="1">
      <alignment horizontal="center"/>
      <protection locked="0"/>
    </xf>
    <xf numFmtId="179" fontId="7" fillId="0" borderId="3" xfId="2" applyNumberFormat="1" applyFont="1" applyBorder="1" applyProtection="1">
      <protection hidden="1"/>
    </xf>
    <xf numFmtId="179" fontId="7" fillId="7" borderId="3" xfId="2" applyNumberFormat="1" applyFont="1" applyFill="1" applyBorder="1" applyProtection="1">
      <protection locked="0"/>
    </xf>
    <xf numFmtId="179" fontId="7" fillId="2" borderId="3" xfId="2" applyNumberFormat="1" applyFont="1" applyFill="1" applyBorder="1" applyProtection="1">
      <protection hidden="1"/>
    </xf>
    <xf numFmtId="179" fontId="7" fillId="6" borderId="3" xfId="2" applyNumberFormat="1" applyFont="1" applyFill="1" applyBorder="1" applyAlignment="1" applyProtection="1">
      <alignment horizontal="center"/>
      <protection locked="0"/>
    </xf>
    <xf numFmtId="179" fontId="7" fillId="0" borderId="0" xfId="2" applyNumberFormat="1" applyFont="1" applyAlignment="1" applyProtection="1">
      <alignment vertical="center"/>
      <protection locked="0"/>
    </xf>
    <xf numFmtId="179" fontId="7" fillId="0" borderId="3" xfId="2" applyNumberFormat="1" applyFont="1" applyBorder="1" applyAlignment="1" applyProtection="1">
      <alignment horizontal="center"/>
      <protection hidden="1"/>
    </xf>
    <xf numFmtId="179" fontId="7" fillId="0" borderId="0" xfId="2" applyNumberFormat="1" applyFont="1" applyProtection="1">
      <protection hidden="1"/>
    </xf>
    <xf numFmtId="189" fontId="7" fillId="0" borderId="0" xfId="2" applyNumberFormat="1" applyFont="1" applyProtection="1">
      <protection locked="0"/>
    </xf>
    <xf numFmtId="179" fontId="8" fillId="0" borderId="0" xfId="2" applyNumberFormat="1" applyFont="1" applyProtection="1">
      <protection locked="0"/>
    </xf>
    <xf numFmtId="179" fontId="7" fillId="8" borderId="3" xfId="2" applyNumberFormat="1" applyFont="1" applyFill="1" applyBorder="1" applyAlignment="1" applyProtection="1">
      <alignment horizontal="center"/>
      <protection locked="0"/>
    </xf>
    <xf numFmtId="179" fontId="8" fillId="0" borderId="0" xfId="2" applyNumberFormat="1" applyFont="1" applyProtection="1">
      <protection hidden="1"/>
    </xf>
    <xf numFmtId="179" fontId="7" fillId="2" borderId="0" xfId="2" applyNumberFormat="1" applyFont="1" applyFill="1" applyAlignment="1" applyProtection="1">
      <alignment horizontal="center"/>
      <protection locked="0"/>
    </xf>
    <xf numFmtId="179" fontId="20" fillId="2" borderId="0" xfId="2" applyNumberFormat="1" applyFont="1" applyFill="1" applyProtection="1">
      <protection locked="0"/>
    </xf>
    <xf numFmtId="179" fontId="8" fillId="2" borderId="0" xfId="2" applyNumberFormat="1" applyFont="1" applyFill="1" applyProtection="1">
      <protection locked="0"/>
    </xf>
    <xf numFmtId="179" fontId="7" fillId="2" borderId="0" xfId="2" applyNumberFormat="1" applyFont="1" applyFill="1" applyProtection="1">
      <protection locked="0"/>
    </xf>
    <xf numFmtId="0" fontId="0" fillId="0" borderId="14" xfId="0" applyBorder="1" applyProtection="1">
      <protection locked="0"/>
    </xf>
    <xf numFmtId="0" fontId="0" fillId="0" borderId="44" xfId="0" applyBorder="1" applyProtection="1">
      <protection locked="0"/>
    </xf>
    <xf numFmtId="0" fontId="9" fillId="0" borderId="0" xfId="0" applyFont="1" applyAlignment="1" applyProtection="1">
      <alignment horizontal="center"/>
      <protection locked="0"/>
    </xf>
    <xf numFmtId="0" fontId="0" fillId="0" borderId="3" xfId="0" applyBorder="1" applyProtection="1">
      <protection locked="0"/>
    </xf>
    <xf numFmtId="0" fontId="10" fillId="0" borderId="3" xfId="0" applyFont="1" applyBorder="1" applyAlignment="1" applyProtection="1">
      <alignment horizontal="center"/>
      <protection locked="0"/>
    </xf>
    <xf numFmtId="179" fontId="7" fillId="9" borderId="7" xfId="0" applyNumberFormat="1" applyFont="1" applyFill="1" applyBorder="1" applyProtection="1">
      <protection locked="0"/>
    </xf>
    <xf numFmtId="179" fontId="6" fillId="9" borderId="26" xfId="0" applyNumberFormat="1" applyFont="1" applyFill="1" applyBorder="1" applyAlignment="1" applyProtection="1">
      <alignment vertical="center"/>
      <protection hidden="1"/>
    </xf>
    <xf numFmtId="179" fontId="6" fillId="9" borderId="27" xfId="0" applyNumberFormat="1" applyFont="1" applyFill="1" applyBorder="1" applyAlignment="1" applyProtection="1">
      <alignment vertical="center"/>
      <protection hidden="1"/>
    </xf>
    <xf numFmtId="179" fontId="6" fillId="9" borderId="1" xfId="0" applyNumberFormat="1" applyFont="1" applyFill="1" applyBorder="1" applyAlignment="1" applyProtection="1">
      <alignment vertical="center"/>
      <protection hidden="1"/>
    </xf>
    <xf numFmtId="184" fontId="6" fillId="0" borderId="3" xfId="0" applyNumberFormat="1" applyFont="1" applyBorder="1" applyProtection="1">
      <protection locked="0"/>
    </xf>
    <xf numFmtId="38" fontId="56" fillId="0" borderId="3" xfId="2" applyFont="1" applyBorder="1" applyProtection="1">
      <protection locked="0"/>
    </xf>
    <xf numFmtId="38" fontId="57" fillId="5" borderId="3" xfId="2" applyFont="1" applyFill="1" applyBorder="1" applyProtection="1">
      <protection locked="0"/>
    </xf>
    <xf numFmtId="38" fontId="57" fillId="0" borderId="3" xfId="2" applyFont="1" applyBorder="1" applyProtection="1">
      <protection locked="0"/>
    </xf>
    <xf numFmtId="179" fontId="4" fillId="0" borderId="0" xfId="0" applyNumberFormat="1" applyFont="1" applyAlignment="1" applyProtection="1">
      <alignment horizontal="right"/>
      <protection locked="0"/>
    </xf>
    <xf numFmtId="179" fontId="6" fillId="0" borderId="3" xfId="0" applyNumberFormat="1" applyFont="1" applyBorder="1" applyProtection="1">
      <protection hidden="1"/>
    </xf>
    <xf numFmtId="38" fontId="57" fillId="0" borderId="3" xfId="2" applyFont="1" applyBorder="1" applyProtection="1">
      <protection hidden="1"/>
    </xf>
    <xf numFmtId="38" fontId="57" fillId="0" borderId="3" xfId="2" applyFont="1" applyBorder="1" applyAlignment="1" applyProtection="1">
      <alignment horizontal="center"/>
      <protection locked="0"/>
    </xf>
    <xf numFmtId="182" fontId="7" fillId="0" borderId="3" xfId="2" applyNumberFormat="1" applyFont="1" applyBorder="1" applyProtection="1">
      <protection locked="0"/>
    </xf>
    <xf numFmtId="179" fontId="7" fillId="0" borderId="3" xfId="2" applyNumberFormat="1" applyFont="1" applyBorder="1" applyAlignment="1" applyProtection="1">
      <alignment horizontal="right"/>
      <protection locked="0"/>
    </xf>
    <xf numFmtId="179" fontId="7" fillId="0" borderId="0" xfId="2" applyNumberFormat="1" applyFont="1" applyBorder="1" applyAlignment="1" applyProtection="1">
      <alignment horizontal="center"/>
      <protection locked="0"/>
    </xf>
    <xf numFmtId="179" fontId="7" fillId="0" borderId="0" xfId="2" applyNumberFormat="1" applyFont="1" applyBorder="1" applyProtection="1">
      <protection locked="0"/>
    </xf>
    <xf numFmtId="179" fontId="6" fillId="0" borderId="3" xfId="2" applyNumberFormat="1" applyFont="1" applyBorder="1" applyProtection="1">
      <protection hidden="1"/>
    </xf>
    <xf numFmtId="179" fontId="18" fillId="2" borderId="45" xfId="0" applyNumberFormat="1" applyFont="1" applyFill="1" applyBorder="1" applyProtection="1">
      <protection hidden="1"/>
    </xf>
    <xf numFmtId="179" fontId="18" fillId="0" borderId="9" xfId="0" applyNumberFormat="1" applyFont="1" applyBorder="1" applyAlignment="1" applyProtection="1">
      <alignment horizontal="right"/>
      <protection locked="0"/>
    </xf>
    <xf numFmtId="179" fontId="7" fillId="0" borderId="0" xfId="0" applyNumberFormat="1" applyFont="1" applyAlignment="1" applyProtection="1">
      <alignment horizontal="right" vertical="center"/>
      <protection hidden="1"/>
    </xf>
    <xf numFmtId="179" fontId="6" fillId="2" borderId="9" xfId="0" applyNumberFormat="1" applyFont="1" applyFill="1" applyBorder="1" applyAlignment="1" applyProtection="1">
      <alignment vertical="center"/>
      <protection hidden="1"/>
    </xf>
    <xf numFmtId="0" fontId="6" fillId="0" borderId="0" xfId="0" applyFont="1" applyProtection="1">
      <protection locked="0"/>
    </xf>
    <xf numFmtId="179" fontId="6" fillId="2" borderId="9" xfId="0" applyNumberFormat="1" applyFont="1" applyFill="1" applyBorder="1" applyAlignment="1" applyProtection="1">
      <protection locked="0"/>
    </xf>
    <xf numFmtId="190" fontId="35" fillId="2" borderId="3" xfId="0" applyNumberFormat="1" applyFont="1" applyFill="1" applyBorder="1" applyAlignment="1" applyProtection="1">
      <alignment vertical="center"/>
      <protection hidden="1"/>
    </xf>
    <xf numFmtId="179" fontId="18" fillId="2" borderId="9" xfId="0" applyNumberFormat="1" applyFont="1" applyFill="1" applyBorder="1" applyAlignment="1" applyProtection="1">
      <alignment vertical="center"/>
      <protection hidden="1"/>
    </xf>
    <xf numFmtId="0" fontId="2" fillId="2" borderId="6" xfId="0" applyFont="1" applyFill="1" applyBorder="1" applyAlignment="1" applyProtection="1">
      <protection locked="0"/>
    </xf>
    <xf numFmtId="0" fontId="0" fillId="0" borderId="0" xfId="0" applyAlignment="1" applyProtection="1">
      <alignment horizontal="left"/>
      <protection locked="0"/>
    </xf>
    <xf numFmtId="181" fontId="2" fillId="0" borderId="0" xfId="0" applyNumberFormat="1" applyFont="1" applyProtection="1">
      <protection locked="0"/>
    </xf>
    <xf numFmtId="177" fontId="58" fillId="2" borderId="3" xfId="0" applyNumberFormat="1" applyFont="1" applyFill="1" applyBorder="1" applyAlignment="1" applyProtection="1">
      <alignment vertical="center"/>
      <protection hidden="1"/>
    </xf>
    <xf numFmtId="0" fontId="2" fillId="0" borderId="46" xfId="0" applyFont="1" applyBorder="1" applyProtection="1">
      <protection locked="0"/>
    </xf>
    <xf numFmtId="179" fontId="18" fillId="2" borderId="3" xfId="0" applyNumberFormat="1" applyFont="1" applyFill="1" applyBorder="1" applyAlignment="1" applyProtection="1">
      <alignment horizontal="right"/>
      <protection hidden="1"/>
    </xf>
    <xf numFmtId="179" fontId="6" fillId="2" borderId="14" xfId="0" applyNumberFormat="1" applyFont="1" applyFill="1" applyBorder="1" applyAlignment="1" applyProtection="1">
      <alignment vertical="center"/>
      <protection locked="0"/>
    </xf>
    <xf numFmtId="179" fontId="4" fillId="0" borderId="0" xfId="2" applyNumberFormat="1" applyFont="1" applyAlignment="1" applyProtection="1">
      <alignment vertical="center"/>
      <protection locked="0"/>
    </xf>
    <xf numFmtId="179" fontId="4" fillId="0" borderId="0" xfId="2" applyNumberFormat="1" applyFont="1" applyAlignment="1" applyProtection="1">
      <alignment vertical="center"/>
      <protection hidden="1"/>
    </xf>
    <xf numFmtId="179" fontId="4" fillId="2" borderId="0" xfId="2" applyNumberFormat="1" applyFont="1" applyFill="1" applyProtection="1">
      <protection locked="0"/>
    </xf>
    <xf numFmtId="179" fontId="7" fillId="2" borderId="0" xfId="2" applyNumberFormat="1" applyFont="1" applyFill="1" applyAlignment="1" applyProtection="1">
      <alignment horizontal="right"/>
      <protection hidden="1"/>
    </xf>
    <xf numFmtId="179" fontId="7" fillId="0" borderId="20" xfId="2" applyNumberFormat="1" applyFont="1" applyBorder="1" applyProtection="1">
      <protection locked="0"/>
    </xf>
    <xf numFmtId="3" fontId="2" fillId="2" borderId="3" xfId="0" applyNumberFormat="1" applyFont="1" applyFill="1" applyBorder="1" applyProtection="1">
      <protection hidden="1"/>
    </xf>
    <xf numFmtId="0" fontId="50" fillId="0" borderId="3" xfId="1" applyFont="1" applyBorder="1" applyAlignment="1" applyProtection="1">
      <alignment horizontal="center" vertical="center"/>
      <protection locked="0"/>
    </xf>
    <xf numFmtId="0" fontId="55" fillId="0" borderId="3" xfId="1" applyFont="1" applyBorder="1" applyAlignment="1" applyProtection="1">
      <alignment horizontal="center" vertical="center"/>
      <protection locked="0"/>
    </xf>
    <xf numFmtId="0" fontId="60" fillId="0" borderId="3" xfId="1" applyFont="1" applyBorder="1" applyAlignment="1" applyProtection="1">
      <alignment horizontal="center" vertical="center"/>
      <protection locked="0"/>
    </xf>
    <xf numFmtId="176" fontId="12" fillId="0" borderId="0" xfId="0" applyNumberFormat="1" applyFont="1" applyProtection="1">
      <protection locked="0"/>
    </xf>
    <xf numFmtId="176" fontId="61" fillId="0" borderId="0" xfId="0" applyNumberFormat="1" applyFont="1" applyProtection="1">
      <protection locked="0"/>
    </xf>
    <xf numFmtId="176" fontId="21" fillId="0" borderId="0" xfId="0" applyNumberFormat="1" applyFont="1" applyProtection="1">
      <protection locked="0"/>
    </xf>
    <xf numFmtId="0" fontId="11" fillId="6" borderId="36" xfId="0" applyFont="1" applyFill="1" applyBorder="1" applyAlignment="1" applyProtection="1">
      <alignment horizontal="left"/>
      <protection locked="0"/>
    </xf>
    <xf numFmtId="176" fontId="15" fillId="2" borderId="36" xfId="0" applyNumberFormat="1" applyFont="1" applyFill="1" applyBorder="1" applyAlignment="1" applyProtection="1">
      <alignment horizontal="center" vertical="center"/>
      <protection locked="0"/>
    </xf>
    <xf numFmtId="176" fontId="0" fillId="0" borderId="13" xfId="0" applyNumberFormat="1" applyBorder="1" applyAlignment="1" applyProtection="1">
      <alignment horizontal="center"/>
      <protection hidden="1"/>
    </xf>
    <xf numFmtId="0" fontId="12" fillId="0" borderId="10" xfId="0" applyFont="1" applyBorder="1" applyAlignment="1" applyProtection="1">
      <alignment horizontal="center"/>
      <protection locked="0"/>
    </xf>
    <xf numFmtId="0" fontId="12" fillId="10" borderId="3" xfId="0" applyNumberFormat="1" applyFont="1" applyFill="1" applyBorder="1" applyAlignment="1" applyProtection="1">
      <alignment horizontal="right"/>
      <protection locked="0"/>
    </xf>
    <xf numFmtId="194" fontId="11" fillId="0" borderId="9" xfId="0" applyNumberFormat="1" applyFont="1" applyBorder="1" applyProtection="1">
      <protection locked="0"/>
    </xf>
    <xf numFmtId="0" fontId="1" fillId="0" borderId="0" xfId="0" applyFont="1" applyProtection="1">
      <protection locked="0"/>
    </xf>
    <xf numFmtId="0" fontId="4" fillId="0" borderId="0" xfId="0" applyFont="1" applyProtection="1">
      <protection locked="0"/>
    </xf>
    <xf numFmtId="0" fontId="17"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applyProtection="1">
      <alignment horizontal="center"/>
      <protection locked="0"/>
    </xf>
    <xf numFmtId="0" fontId="4" fillId="0" borderId="0" xfId="0" applyFont="1" applyAlignment="1" applyProtection="1">
      <alignment vertical="center"/>
      <protection locked="0"/>
    </xf>
    <xf numFmtId="179" fontId="6" fillId="0" borderId="3" xfId="0" applyNumberFormat="1" applyFont="1" applyBorder="1" applyProtection="1">
      <protection locked="0"/>
    </xf>
    <xf numFmtId="179" fontId="6" fillId="0" borderId="9" xfId="0" applyNumberFormat="1" applyFont="1" applyBorder="1" applyProtection="1">
      <protection hidden="1"/>
    </xf>
    <xf numFmtId="179" fontId="6" fillId="0" borderId="47" xfId="0" applyNumberFormat="1" applyFont="1" applyBorder="1" applyProtection="1">
      <protection locked="0"/>
    </xf>
    <xf numFmtId="179" fontId="4" fillId="0" borderId="20" xfId="0" applyNumberFormat="1" applyFont="1" applyBorder="1" applyProtection="1">
      <protection locked="0"/>
    </xf>
    <xf numFmtId="0" fontId="65" fillId="7" borderId="3" xfId="0" applyNumberFormat="1" applyFont="1" applyFill="1" applyBorder="1" applyAlignment="1" applyProtection="1">
      <protection locked="0"/>
    </xf>
    <xf numFmtId="0" fontId="11" fillId="0" borderId="48" xfId="0" applyFont="1" applyBorder="1" applyAlignment="1" applyProtection="1">
      <alignment horizontal="center" vertical="center"/>
      <protection locked="0"/>
    </xf>
    <xf numFmtId="179" fontId="7" fillId="0" borderId="6" xfId="2" applyNumberFormat="1" applyFont="1" applyBorder="1" applyAlignment="1" applyProtection="1">
      <alignment horizontal="right"/>
      <protection hidden="1"/>
    </xf>
    <xf numFmtId="0" fontId="11" fillId="2" borderId="3" xfId="0" applyNumberFormat="1" applyFont="1" applyFill="1" applyBorder="1" applyProtection="1">
      <protection locked="0"/>
    </xf>
    <xf numFmtId="38" fontId="0" fillId="2" borderId="34" xfId="2" applyNumberFormat="1" applyFont="1" applyFill="1" applyBorder="1" applyProtection="1">
      <protection locked="0"/>
    </xf>
    <xf numFmtId="38" fontId="0" fillId="2" borderId="3" xfId="2" applyNumberFormat="1" applyFont="1" applyFill="1" applyBorder="1" applyProtection="1">
      <protection locked="0"/>
    </xf>
    <xf numFmtId="0" fontId="0" fillId="0" borderId="3" xfId="0" applyBorder="1" applyAlignment="1" applyProtection="1">
      <alignment horizontal="center"/>
      <protection locked="0"/>
    </xf>
    <xf numFmtId="0" fontId="0" fillId="7" borderId="3" xfId="0" applyFill="1" applyBorder="1" applyProtection="1">
      <protection locked="0"/>
    </xf>
    <xf numFmtId="179" fontId="6" fillId="6" borderId="3" xfId="0" applyNumberFormat="1" applyFont="1" applyFill="1" applyBorder="1" applyProtection="1">
      <protection hidden="1"/>
    </xf>
    <xf numFmtId="0" fontId="0" fillId="6" borderId="36" xfId="0" applyFill="1" applyBorder="1" applyProtection="1">
      <protection locked="0"/>
    </xf>
    <xf numFmtId="179" fontId="6" fillId="7" borderId="3" xfId="0" applyNumberFormat="1" applyFont="1" applyFill="1" applyBorder="1" applyAlignment="1" applyProtection="1">
      <alignment horizontal="right"/>
      <protection locked="0"/>
    </xf>
    <xf numFmtId="179" fontId="6" fillId="7" borderId="9" xfId="0" applyNumberFormat="1" applyFont="1" applyFill="1" applyBorder="1" applyProtection="1">
      <protection hidden="1"/>
    </xf>
    <xf numFmtId="184" fontId="6" fillId="7" borderId="3" xfId="0" applyNumberFormat="1" applyFont="1" applyFill="1" applyBorder="1" applyAlignment="1" applyProtection="1">
      <alignment horizontal="right"/>
      <protection locked="0"/>
    </xf>
    <xf numFmtId="179" fontId="6" fillId="7" borderId="3" xfId="0" applyNumberFormat="1" applyFont="1" applyFill="1" applyBorder="1" applyProtection="1">
      <protection hidden="1"/>
    </xf>
    <xf numFmtId="0" fontId="12" fillId="0" borderId="14" xfId="0" applyFont="1" applyBorder="1" applyProtection="1">
      <protection locked="0"/>
    </xf>
    <xf numFmtId="0" fontId="0" fillId="6" borderId="36" xfId="0" applyFill="1" applyBorder="1" applyAlignment="1" applyProtection="1">
      <alignment horizontal="center"/>
      <protection locked="0"/>
    </xf>
    <xf numFmtId="179" fontId="4" fillId="9" borderId="0" xfId="2" applyNumberFormat="1" applyFont="1" applyFill="1" applyProtection="1">
      <protection locked="0"/>
    </xf>
    <xf numFmtId="179" fontId="7" fillId="9" borderId="0" xfId="2" applyNumberFormat="1" applyFont="1" applyFill="1" applyProtection="1">
      <protection locked="0"/>
    </xf>
    <xf numFmtId="179" fontId="4" fillId="0" borderId="0" xfId="2" applyNumberFormat="1" applyFont="1" applyProtection="1">
      <protection hidden="1"/>
    </xf>
    <xf numFmtId="0" fontId="12" fillId="0" borderId="0" xfId="0" applyNumberFormat="1" applyFont="1" applyProtection="1">
      <protection locked="0"/>
    </xf>
    <xf numFmtId="38" fontId="11" fillId="2" borderId="6" xfId="2" applyFont="1" applyFill="1" applyBorder="1" applyAlignment="1" applyProtection="1">
      <alignment horizontal="right"/>
      <protection hidden="1"/>
    </xf>
    <xf numFmtId="0" fontId="1" fillId="0" borderId="3" xfId="0" applyFont="1" applyBorder="1" applyAlignment="1" applyProtection="1">
      <protection locked="0"/>
    </xf>
    <xf numFmtId="179" fontId="6" fillId="2" borderId="7"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vertical="center"/>
      <protection locked="0"/>
    </xf>
    <xf numFmtId="179" fontId="6" fillId="2" borderId="37" xfId="0" applyNumberFormat="1" applyFont="1" applyFill="1" applyBorder="1" applyAlignment="1" applyProtection="1">
      <alignment vertical="center"/>
      <protection locked="0"/>
    </xf>
    <xf numFmtId="179" fontId="6" fillId="2" borderId="27" xfId="0" applyNumberFormat="1" applyFont="1" applyFill="1" applyBorder="1" applyAlignment="1" applyProtection="1">
      <alignment vertical="center"/>
      <protection locked="0"/>
    </xf>
    <xf numFmtId="0" fontId="11" fillId="11" borderId="3" xfId="0" applyFont="1" applyFill="1" applyBorder="1" applyProtection="1">
      <protection hidden="1"/>
    </xf>
    <xf numFmtId="192" fontId="0" fillId="0" borderId="3" xfId="0" applyNumberFormat="1" applyBorder="1" applyProtection="1">
      <protection locked="0"/>
    </xf>
    <xf numFmtId="0" fontId="11" fillId="2" borderId="3" xfId="0" applyFont="1" applyFill="1" applyBorder="1" applyAlignment="1" applyProtection="1">
      <alignment horizontal="center" vertical="center"/>
      <protection locked="0"/>
    </xf>
    <xf numFmtId="179" fontId="35" fillId="2" borderId="7" xfId="0" applyNumberFormat="1" applyFont="1" applyFill="1" applyBorder="1" applyAlignment="1" applyProtection="1">
      <alignment vertical="center"/>
      <protection locked="0"/>
    </xf>
    <xf numFmtId="38" fontId="6" fillId="2" borderId="12" xfId="0" applyNumberFormat="1" applyFont="1" applyFill="1" applyBorder="1" applyAlignment="1" applyProtection="1">
      <alignment vertical="center"/>
      <protection locked="0"/>
    </xf>
    <xf numFmtId="38" fontId="6" fillId="2" borderId="1" xfId="0" applyNumberFormat="1" applyFont="1" applyFill="1" applyBorder="1" applyAlignment="1" applyProtection="1">
      <alignment vertical="center"/>
      <protection locked="0"/>
    </xf>
    <xf numFmtId="38" fontId="6" fillId="2" borderId="11" xfId="0" applyNumberFormat="1" applyFont="1" applyFill="1" applyBorder="1" applyAlignment="1" applyProtection="1">
      <alignment vertical="center"/>
      <protection locked="0"/>
    </xf>
    <xf numFmtId="179" fontId="6" fillId="2" borderId="18" xfId="0" applyNumberFormat="1" applyFont="1" applyFill="1" applyBorder="1" applyAlignment="1" applyProtection="1">
      <alignment vertical="center"/>
      <protection locked="0"/>
    </xf>
    <xf numFmtId="179" fontId="6" fillId="7" borderId="27" xfId="2" applyNumberFormat="1" applyFont="1" applyFill="1" applyBorder="1" applyAlignment="1" applyProtection="1">
      <alignment vertical="center"/>
      <protection locked="0"/>
    </xf>
    <xf numFmtId="179" fontId="6" fillId="2" borderId="27" xfId="2" applyNumberFormat="1" applyFont="1" applyFill="1" applyBorder="1" applyAlignment="1" applyProtection="1">
      <alignment vertical="center"/>
      <protection locked="0"/>
    </xf>
    <xf numFmtId="179" fontId="6" fillId="2" borderId="2" xfId="0" applyNumberFormat="1" applyFont="1" applyFill="1" applyBorder="1" applyAlignment="1" applyProtection="1">
      <alignment vertical="center"/>
      <protection locked="0"/>
    </xf>
    <xf numFmtId="179" fontId="6" fillId="2" borderId="3"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horizontal="center" vertical="center"/>
      <protection locked="0"/>
    </xf>
    <xf numFmtId="179" fontId="6" fillId="2" borderId="11" xfId="0" applyNumberFormat="1" applyFont="1" applyFill="1" applyBorder="1" applyAlignment="1" applyProtection="1">
      <alignment vertical="center"/>
      <protection locked="0"/>
    </xf>
    <xf numFmtId="179" fontId="4" fillId="6" borderId="3" xfId="0" applyNumberFormat="1" applyFont="1" applyFill="1" applyBorder="1" applyProtection="1">
      <protection locked="0"/>
    </xf>
    <xf numFmtId="179" fontId="0" fillId="0" borderId="0" xfId="0" applyNumberFormat="1" applyProtection="1">
      <protection hidden="1"/>
    </xf>
    <xf numFmtId="0" fontId="0" fillId="7" borderId="3" xfId="0" applyFill="1" applyBorder="1" applyProtection="1">
      <protection hidden="1"/>
    </xf>
    <xf numFmtId="179" fontId="25" fillId="0" borderId="0" xfId="0" applyNumberFormat="1" applyFont="1" applyAlignment="1" applyProtection="1">
      <alignment horizontal="left" vertical="center"/>
      <protection locked="0"/>
    </xf>
    <xf numFmtId="179" fontId="25" fillId="0" borderId="0" xfId="0" applyNumberFormat="1" applyFont="1" applyAlignment="1" applyProtection="1">
      <alignment horizontal="left" vertical="center"/>
      <protection hidden="1"/>
    </xf>
    <xf numFmtId="179" fontId="25" fillId="0" borderId="0" xfId="0" applyNumberFormat="1"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183" fontId="25" fillId="0" borderId="0" xfId="0" applyNumberFormat="1" applyFont="1" applyAlignment="1" applyProtection="1">
      <alignment horizontal="right" vertical="center"/>
      <protection hidden="1"/>
    </xf>
    <xf numFmtId="179" fontId="7" fillId="2" borderId="3" xfId="2" applyNumberFormat="1" applyFont="1" applyFill="1" applyBorder="1" applyProtection="1">
      <protection locked="0"/>
    </xf>
    <xf numFmtId="179" fontId="7" fillId="0" borderId="3" xfId="2" applyNumberFormat="1" applyFont="1" applyBorder="1" applyProtection="1">
      <protection locked="0"/>
    </xf>
    <xf numFmtId="0" fontId="1" fillId="0" borderId="9" xfId="0" applyFont="1" applyBorder="1" applyAlignment="1" applyProtection="1">
      <protection locked="0"/>
    </xf>
    <xf numFmtId="0" fontId="10" fillId="10" borderId="3" xfId="0" applyFont="1" applyFill="1" applyBorder="1" applyProtection="1">
      <protection locked="0"/>
    </xf>
    <xf numFmtId="0" fontId="10" fillId="9" borderId="3" xfId="0" applyFont="1" applyFill="1" applyBorder="1" applyAlignment="1" applyProtection="1">
      <alignment horizontal="center"/>
      <protection locked="0"/>
    </xf>
    <xf numFmtId="0" fontId="10" fillId="9" borderId="3" xfId="0" applyFont="1" applyFill="1" applyBorder="1" applyProtection="1">
      <protection locked="0"/>
    </xf>
    <xf numFmtId="0" fontId="10" fillId="9" borderId="3" xfId="0" applyFont="1" applyFill="1" applyBorder="1" applyAlignment="1" applyProtection="1">
      <protection locked="0"/>
    </xf>
    <xf numFmtId="0" fontId="10" fillId="0" borderId="8" xfId="0" applyFont="1" applyBorder="1" applyAlignment="1" applyProtection="1">
      <alignment horizontal="center"/>
      <protection locked="0"/>
    </xf>
    <xf numFmtId="0" fontId="0" fillId="0" borderId="8" xfId="0" applyBorder="1" applyProtection="1">
      <protection locked="0"/>
    </xf>
    <xf numFmtId="0" fontId="10" fillId="0" borderId="45" xfId="0" applyFont="1" applyBorder="1" applyAlignment="1" applyProtection="1">
      <alignment horizontal="center"/>
      <protection locked="0"/>
    </xf>
    <xf numFmtId="0" fontId="0" fillId="0" borderId="45" xfId="0" applyBorder="1" applyProtection="1">
      <protection locked="0"/>
    </xf>
    <xf numFmtId="179" fontId="6" fillId="2" borderId="3" xfId="2" applyNumberFormat="1" applyFont="1" applyFill="1" applyBorder="1" applyAlignment="1" applyProtection="1">
      <alignment vertical="center"/>
      <protection hidden="1"/>
    </xf>
    <xf numFmtId="192" fontId="0" fillId="0" borderId="3" xfId="0" applyNumberFormat="1" applyBorder="1" applyProtection="1">
      <protection hidden="1"/>
    </xf>
    <xf numFmtId="176" fontId="15" fillId="2" borderId="3" xfId="0" applyNumberFormat="1" applyFont="1" applyFill="1" applyBorder="1" applyAlignment="1" applyProtection="1">
      <alignment horizontal="left"/>
      <protection locked="0"/>
    </xf>
    <xf numFmtId="0" fontId="10" fillId="2" borderId="34" xfId="0" applyFont="1" applyFill="1" applyBorder="1" applyAlignment="1" applyProtection="1">
      <alignment horizontal="center"/>
      <protection locked="0"/>
    </xf>
    <xf numFmtId="38" fontId="0" fillId="2" borderId="19" xfId="2" applyNumberFormat="1" applyFont="1" applyFill="1" applyBorder="1" applyProtection="1">
      <protection locked="0"/>
    </xf>
    <xf numFmtId="0" fontId="71" fillId="0" borderId="0" xfId="0" applyFont="1" applyProtection="1">
      <protection locked="0"/>
    </xf>
    <xf numFmtId="0" fontId="62" fillId="0" borderId="3" xfId="0" applyFont="1" applyBorder="1" applyAlignment="1" applyProtection="1">
      <alignment horizontal="center"/>
      <protection locked="0"/>
    </xf>
    <xf numFmtId="0" fontId="72" fillId="0" borderId="3" xfId="0" applyFont="1" applyBorder="1" applyProtection="1">
      <protection locked="0"/>
    </xf>
    <xf numFmtId="0" fontId="25" fillId="0" borderId="3" xfId="0" applyFont="1" applyBorder="1" applyProtection="1">
      <protection locked="0"/>
    </xf>
    <xf numFmtId="0" fontId="25" fillId="0" borderId="3" xfId="0" applyFont="1" applyFill="1" applyBorder="1" applyProtection="1">
      <protection locked="0"/>
    </xf>
    <xf numFmtId="0" fontId="72" fillId="0" borderId="3" xfId="0" applyFont="1" applyBorder="1" applyAlignment="1" applyProtection="1">
      <alignment horizontal="center"/>
      <protection locked="0"/>
    </xf>
    <xf numFmtId="3" fontId="25" fillId="0" borderId="3" xfId="0" applyNumberFormat="1" applyFont="1" applyBorder="1" applyProtection="1">
      <protection locked="0"/>
    </xf>
    <xf numFmtId="3" fontId="25" fillId="2" borderId="3" xfId="0" applyNumberFormat="1" applyFont="1" applyFill="1" applyBorder="1" applyProtection="1">
      <protection locked="0"/>
    </xf>
    <xf numFmtId="179" fontId="0" fillId="8" borderId="9" xfId="0" applyNumberFormat="1" applyFill="1" applyBorder="1" applyAlignment="1" applyProtection="1">
      <alignment horizontal="center"/>
      <protection hidden="1"/>
    </xf>
    <xf numFmtId="192" fontId="0" fillId="2" borderId="3" xfId="0" applyNumberFormat="1" applyFill="1" applyBorder="1" applyAlignment="1" applyProtection="1">
      <alignment horizontal="center"/>
      <protection hidden="1"/>
    </xf>
    <xf numFmtId="179" fontId="0" fillId="7" borderId="3" xfId="0" applyNumberFormat="1" applyFill="1" applyBorder="1" applyAlignment="1" applyProtection="1">
      <alignment horizontal="center"/>
      <protection hidden="1"/>
    </xf>
    <xf numFmtId="0" fontId="0" fillId="11" borderId="3" xfId="0" applyFill="1" applyBorder="1" applyProtection="1">
      <protection locked="0"/>
    </xf>
    <xf numFmtId="179" fontId="0" fillId="8" borderId="3" xfId="0" applyNumberFormat="1" applyFill="1" applyBorder="1" applyAlignment="1" applyProtection="1">
      <alignment horizontal="center"/>
      <protection hidden="1"/>
    </xf>
    <xf numFmtId="0" fontId="9" fillId="0" borderId="49" xfId="0" applyFont="1" applyBorder="1" applyProtection="1">
      <protection locked="0"/>
    </xf>
    <xf numFmtId="0" fontId="0" fillId="2" borderId="50" xfId="0" applyFill="1" applyBorder="1" applyProtection="1">
      <protection locked="0"/>
    </xf>
    <xf numFmtId="179" fontId="0" fillId="2" borderId="9" xfId="0" applyNumberFormat="1" applyFill="1" applyBorder="1" applyAlignment="1" applyProtection="1">
      <alignment horizontal="center"/>
      <protection hidden="1"/>
    </xf>
    <xf numFmtId="38" fontId="0" fillId="0" borderId="0" xfId="2" applyFont="1" applyAlignment="1" applyProtection="1">
      <alignment vertical="center"/>
      <protection locked="0"/>
    </xf>
    <xf numFmtId="38" fontId="12" fillId="0" borderId="3" xfId="2" applyFont="1" applyBorder="1" applyAlignment="1" applyProtection="1">
      <alignment horizontal="center" vertical="center"/>
      <protection locked="0"/>
    </xf>
    <xf numFmtId="38" fontId="12" fillId="0" borderId="9" xfId="2" applyFont="1" applyBorder="1" applyAlignment="1" applyProtection="1">
      <alignment horizontal="center" vertical="center"/>
      <protection locked="0"/>
    </xf>
    <xf numFmtId="0" fontId="0" fillId="0" borderId="14" xfId="0" applyBorder="1" applyAlignment="1" applyProtection="1">
      <protection locked="0"/>
    </xf>
    <xf numFmtId="38" fontId="0" fillId="0" borderId="0" xfId="2" applyFont="1" applyBorder="1" applyAlignment="1" applyProtection="1">
      <alignment vertical="center"/>
      <protection locked="0"/>
    </xf>
    <xf numFmtId="0" fontId="68" fillId="0" borderId="0" xfId="0" applyFont="1" applyProtection="1">
      <protection locked="0"/>
    </xf>
    <xf numFmtId="0" fontId="0" fillId="0" borderId="0" xfId="0" applyAlignment="1" applyProtection="1">
      <alignment horizontal="left" indent="1"/>
      <protection locked="0"/>
    </xf>
    <xf numFmtId="0" fontId="62" fillId="0" borderId="51" xfId="0" applyFont="1" applyBorder="1" applyAlignment="1" applyProtection="1">
      <alignment horizontal="center" vertical="center" wrapText="1"/>
      <protection locked="0"/>
    </xf>
    <xf numFmtId="0" fontId="0" fillId="0" borderId="51" xfId="0" applyBorder="1" applyAlignment="1" applyProtection="1">
      <alignment wrapText="1"/>
      <protection locked="0"/>
    </xf>
    <xf numFmtId="0" fontId="0" fillId="0" borderId="52" xfId="0" applyBorder="1" applyAlignment="1" applyProtection="1">
      <alignment wrapText="1"/>
      <protection locked="0"/>
    </xf>
    <xf numFmtId="0" fontId="0" fillId="0" borderId="53" xfId="0" applyBorder="1" applyAlignment="1" applyProtection="1">
      <alignment wrapText="1"/>
      <protection locked="0"/>
    </xf>
    <xf numFmtId="0" fontId="0" fillId="0" borderId="54" xfId="0" applyBorder="1" applyAlignment="1" applyProtection="1">
      <alignment wrapText="1"/>
      <protection locked="0"/>
    </xf>
    <xf numFmtId="0" fontId="0" fillId="0" borderId="0" xfId="0" applyAlignment="1" applyProtection="1">
      <alignment horizontal="center" vertical="center"/>
      <protection locked="0"/>
    </xf>
    <xf numFmtId="0" fontId="69" fillId="12" borderId="3" xfId="1" applyFont="1" applyFill="1" applyBorder="1" applyAlignment="1" applyProtection="1">
      <alignment horizontal="center" vertical="center"/>
      <protection locked="0"/>
    </xf>
    <xf numFmtId="0" fontId="70" fillId="13" borderId="3" xfId="1" applyFont="1" applyFill="1" applyBorder="1" applyAlignment="1" applyProtection="1">
      <alignment horizontal="center" vertical="center"/>
      <protection locked="0"/>
    </xf>
    <xf numFmtId="0" fontId="16" fillId="6" borderId="3" xfId="1" applyFill="1" applyBorder="1" applyAlignment="1" applyProtection="1">
      <alignment horizontal="center" vertical="center"/>
      <protection locked="0"/>
    </xf>
    <xf numFmtId="38" fontId="0" fillId="4" borderId="3" xfId="2" applyFont="1" applyFill="1" applyBorder="1" applyAlignment="1" applyProtection="1">
      <alignment vertical="center"/>
      <protection hidden="1"/>
    </xf>
    <xf numFmtId="3" fontId="25" fillId="0" borderId="3" xfId="0" applyNumberFormat="1" applyFont="1" applyBorder="1" applyProtection="1">
      <protection hidden="1"/>
    </xf>
    <xf numFmtId="3" fontId="25" fillId="2" borderId="3" xfId="0" applyNumberFormat="1" applyFont="1" applyFill="1" applyBorder="1" applyProtection="1">
      <protection hidden="1"/>
    </xf>
    <xf numFmtId="0" fontId="72" fillId="0" borderId="3" xfId="0" applyFont="1" applyBorder="1" applyAlignment="1" applyProtection="1">
      <alignment horizontal="center"/>
      <protection hidden="1"/>
    </xf>
    <xf numFmtId="0" fontId="75" fillId="6" borderId="55" xfId="0" applyNumberFormat="1" applyFont="1" applyFill="1" applyBorder="1" applyAlignment="1" applyProtection="1">
      <alignment horizontal="center"/>
      <protection locked="0"/>
    </xf>
    <xf numFmtId="196" fontId="0" fillId="0" borderId="0" xfId="0" applyNumberFormat="1" applyProtection="1">
      <protection locked="0"/>
    </xf>
    <xf numFmtId="0" fontId="66" fillId="0" borderId="0" xfId="0" applyFont="1" applyBorder="1" applyAlignment="1" applyProtection="1">
      <alignment horizontal="center"/>
      <protection locked="0"/>
    </xf>
    <xf numFmtId="0" fontId="9" fillId="0" borderId="0" xfId="0" applyFont="1" applyBorder="1" applyProtection="1">
      <protection locked="0"/>
    </xf>
    <xf numFmtId="0" fontId="10" fillId="0" borderId="0" xfId="0" applyFont="1" applyBorder="1" applyProtection="1">
      <protection locked="0"/>
    </xf>
    <xf numFmtId="0" fontId="9" fillId="0" borderId="0" xfId="0" applyFont="1" applyBorder="1" applyAlignment="1" applyProtection="1">
      <alignment horizontal="center"/>
      <protection locked="0"/>
    </xf>
    <xf numFmtId="176" fontId="6" fillId="2" borderId="3" xfId="0" applyNumberFormat="1" applyFont="1" applyFill="1" applyBorder="1" applyAlignment="1" applyProtection="1">
      <alignment vertical="center"/>
      <protection hidden="1"/>
    </xf>
    <xf numFmtId="0" fontId="9" fillId="0" borderId="0" xfId="0" applyFont="1" applyAlignment="1" applyProtection="1">
      <alignment horizontal="right"/>
      <protection locked="0"/>
    </xf>
    <xf numFmtId="38" fontId="0" fillId="0" borderId="0" xfId="2" applyFont="1" applyAlignment="1">
      <alignment vertical="center"/>
    </xf>
    <xf numFmtId="38" fontId="0" fillId="13" borderId="3" xfId="2" applyFont="1" applyFill="1" applyBorder="1" applyAlignment="1">
      <alignment horizontal="center" vertical="center"/>
    </xf>
    <xf numFmtId="38" fontId="0" fillId="6" borderId="0" xfId="2" applyFont="1" applyFill="1" applyAlignment="1" applyProtection="1">
      <alignment vertical="center"/>
      <protection locked="0"/>
    </xf>
    <xf numFmtId="38" fontId="10" fillId="6" borderId="0" xfId="2" applyFont="1" applyFill="1" applyAlignment="1" applyProtection="1">
      <alignment vertical="center"/>
      <protection locked="0"/>
    </xf>
    <xf numFmtId="0" fontId="65" fillId="7" borderId="36" xfId="0" applyFont="1" applyFill="1" applyBorder="1" applyAlignment="1" applyProtection="1">
      <alignment horizontal="center"/>
      <protection locked="0"/>
    </xf>
    <xf numFmtId="0" fontId="65" fillId="7" borderId="10" xfId="0" applyFont="1" applyFill="1" applyBorder="1" applyAlignment="1" applyProtection="1">
      <alignment horizontal="center"/>
      <protection locked="0"/>
    </xf>
    <xf numFmtId="186" fontId="0" fillId="13" borderId="10" xfId="2" applyNumberFormat="1" applyFont="1" applyFill="1" applyBorder="1" applyAlignment="1">
      <alignment vertical="center"/>
    </xf>
    <xf numFmtId="38" fontId="0" fillId="13" borderId="10" xfId="2" applyFont="1" applyFill="1" applyBorder="1" applyAlignment="1">
      <alignment vertical="center"/>
    </xf>
    <xf numFmtId="38" fontId="0" fillId="0" borderId="20" xfId="2" applyFont="1" applyBorder="1" applyAlignment="1" applyProtection="1">
      <alignment horizontal="center" vertical="center"/>
      <protection locked="0"/>
    </xf>
    <xf numFmtId="38" fontId="0" fillId="0" borderId="56" xfId="2" applyFont="1" applyBorder="1" applyAlignment="1" applyProtection="1">
      <alignment horizontal="center" vertical="center"/>
      <protection locked="0"/>
    </xf>
    <xf numFmtId="0" fontId="0" fillId="0" borderId="57" xfId="2" applyNumberFormat="1" applyFont="1" applyBorder="1" applyAlignment="1" applyProtection="1">
      <alignment vertical="center"/>
      <protection locked="0"/>
    </xf>
    <xf numFmtId="186" fontId="0" fillId="0" borderId="58" xfId="2" applyNumberFormat="1" applyFont="1" applyBorder="1" applyAlignment="1" applyProtection="1">
      <alignment vertical="center"/>
      <protection locked="0"/>
    </xf>
    <xf numFmtId="186" fontId="0" fillId="0" borderId="59" xfId="2" applyNumberFormat="1" applyFont="1" applyBorder="1" applyAlignment="1" applyProtection="1">
      <alignment vertical="center"/>
      <protection locked="0"/>
    </xf>
    <xf numFmtId="38" fontId="0" fillId="4" borderId="19" xfId="2" applyFont="1" applyFill="1" applyBorder="1" applyAlignment="1" applyProtection="1">
      <alignment vertical="center"/>
      <protection hidden="1"/>
    </xf>
    <xf numFmtId="194" fontId="0" fillId="0" borderId="0" xfId="0" applyNumberFormat="1" applyProtection="1">
      <protection hidden="1"/>
    </xf>
    <xf numFmtId="3" fontId="77" fillId="0" borderId="60" xfId="0" applyNumberFormat="1" applyFont="1" applyBorder="1"/>
    <xf numFmtId="3" fontId="77" fillId="0" borderId="4" xfId="0" applyNumberFormat="1" applyFont="1" applyBorder="1"/>
    <xf numFmtId="0" fontId="77" fillId="0" borderId="4" xfId="0" applyFont="1" applyBorder="1"/>
    <xf numFmtId="3" fontId="77" fillId="13" borderId="4" xfId="0" applyNumberFormat="1" applyFont="1" applyFill="1" applyBorder="1"/>
    <xf numFmtId="0" fontId="77" fillId="13" borderId="4" xfId="0" applyFont="1" applyFill="1" applyBorder="1"/>
    <xf numFmtId="3" fontId="77" fillId="0" borderId="61" xfId="0" applyNumberFormat="1" applyFont="1" applyBorder="1"/>
    <xf numFmtId="0" fontId="77" fillId="0" borderId="61" xfId="0" applyFont="1" applyBorder="1"/>
    <xf numFmtId="0" fontId="17" fillId="0" borderId="0" xfId="0" applyFont="1"/>
    <xf numFmtId="0" fontId="78" fillId="0" borderId="0" xfId="0" applyFont="1"/>
    <xf numFmtId="198" fontId="0" fillId="0" borderId="0" xfId="0" applyNumberFormat="1" applyProtection="1">
      <protection locked="0"/>
    </xf>
    <xf numFmtId="0" fontId="4" fillId="0" borderId="0" xfId="0" applyFont="1" applyAlignment="1" applyProtection="1">
      <alignment horizontal="center" vertical="center"/>
      <protection locked="0"/>
    </xf>
    <xf numFmtId="0" fontId="4" fillId="2" borderId="3" xfId="0" applyNumberFormat="1" applyFont="1" applyFill="1" applyBorder="1" applyAlignment="1" applyProtection="1">
      <alignment horizontal="center" vertical="center"/>
      <protection hidden="1"/>
    </xf>
    <xf numFmtId="0" fontId="4" fillId="0" borderId="14" xfId="0" applyFont="1" applyBorder="1" applyAlignment="1" applyProtection="1">
      <alignment vertical="center"/>
      <protection locked="0"/>
    </xf>
    <xf numFmtId="179" fontId="4" fillId="8" borderId="9" xfId="0" applyNumberFormat="1" applyFont="1" applyFill="1" applyBorder="1" applyAlignment="1" applyProtection="1">
      <alignment horizontal="center" vertical="center"/>
      <protection hidden="1"/>
    </xf>
    <xf numFmtId="179" fontId="4" fillId="2" borderId="9" xfId="0" applyNumberFormat="1" applyFont="1" applyFill="1" applyBorder="1" applyAlignment="1" applyProtection="1">
      <alignment horizontal="center" vertical="center"/>
      <protection hidden="1"/>
    </xf>
    <xf numFmtId="192" fontId="4" fillId="2" borderId="3" xfId="0" applyNumberFormat="1" applyFont="1" applyFill="1" applyBorder="1" applyAlignment="1" applyProtection="1">
      <alignment horizontal="center" vertical="center"/>
      <protection hidden="1"/>
    </xf>
    <xf numFmtId="179" fontId="4" fillId="7" borderId="3" xfId="0" applyNumberFormat="1" applyFont="1" applyFill="1" applyBorder="1" applyAlignment="1" applyProtection="1">
      <alignment horizontal="center" vertical="center"/>
      <protection hidden="1"/>
    </xf>
    <xf numFmtId="179" fontId="4" fillId="8" borderId="3" xfId="0" applyNumberFormat="1" applyFont="1" applyFill="1" applyBorder="1" applyAlignment="1" applyProtection="1">
      <alignment horizontal="center" vertical="center"/>
      <protection hidden="1"/>
    </xf>
    <xf numFmtId="0" fontId="4" fillId="11" borderId="3" xfId="0" applyFont="1" applyFill="1" applyBorder="1" applyAlignment="1" applyProtection="1">
      <alignment vertical="center"/>
      <protection locked="0"/>
    </xf>
    <xf numFmtId="0" fontId="4" fillId="0" borderId="0" xfId="0" applyFont="1" applyBorder="1" applyAlignment="1" applyProtection="1">
      <alignment vertical="center"/>
      <protection locked="0"/>
    </xf>
    <xf numFmtId="0" fontId="8" fillId="0" borderId="3" xfId="0" applyFont="1" applyBorder="1" applyAlignment="1" applyProtection="1">
      <alignment horizontal="center" vertical="center"/>
      <protection locked="0"/>
    </xf>
    <xf numFmtId="0" fontId="4" fillId="0" borderId="3" xfId="0" applyFont="1" applyBorder="1" applyAlignment="1" applyProtection="1">
      <alignment vertical="center"/>
      <protection locked="0"/>
    </xf>
    <xf numFmtId="0" fontId="8" fillId="2" borderId="34" xfId="0" applyFont="1" applyFill="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193" fontId="6" fillId="14" borderId="6" xfId="0" applyNumberFormat="1" applyFont="1" applyFill="1" applyBorder="1" applyAlignment="1" applyProtection="1">
      <alignment horizontal="right" vertical="center"/>
      <protection locked="0"/>
    </xf>
    <xf numFmtId="0" fontId="6" fillId="3" borderId="57" xfId="0" applyFont="1" applyFill="1" applyBorder="1" applyAlignment="1" applyProtection="1">
      <alignment horizontal="center" vertical="center"/>
      <protection locked="0"/>
    </xf>
    <xf numFmtId="0" fontId="6" fillId="3" borderId="58" xfId="0" applyFont="1" applyFill="1" applyBorder="1" applyAlignment="1" applyProtection="1">
      <alignment horizontal="center" vertical="center"/>
      <protection locked="0"/>
    </xf>
    <xf numFmtId="0" fontId="6" fillId="15" borderId="62" xfId="0" applyFont="1" applyFill="1" applyBorder="1" applyAlignment="1" applyProtection="1">
      <alignment horizontal="center" vertical="center"/>
      <protection locked="0"/>
    </xf>
    <xf numFmtId="0" fontId="6" fillId="15" borderId="58" xfId="0" applyFont="1" applyFill="1" applyBorder="1" applyAlignment="1" applyProtection="1">
      <alignment horizontal="center" vertical="center"/>
      <protection locked="0"/>
    </xf>
    <xf numFmtId="0" fontId="18" fillId="8" borderId="58" xfId="0" applyFont="1" applyFill="1" applyBorder="1" applyAlignment="1" applyProtection="1">
      <alignment horizontal="center" vertical="center"/>
      <protection locked="0"/>
    </xf>
    <xf numFmtId="0" fontId="18" fillId="8" borderId="59" xfId="0" applyFont="1" applyFill="1" applyBorder="1" applyAlignment="1" applyProtection="1">
      <alignment horizontal="center" vertical="center"/>
      <protection locked="0"/>
    </xf>
    <xf numFmtId="0" fontId="6" fillId="8" borderId="43" xfId="0" applyFont="1" applyFill="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36" xfId="0" applyFont="1" applyBorder="1" applyAlignment="1" applyProtection="1">
      <alignment vertical="center"/>
      <protection locked="0"/>
    </xf>
    <xf numFmtId="0" fontId="4" fillId="2" borderId="34"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10" borderId="36" xfId="0" applyNumberFormat="1" applyFont="1" applyFill="1" applyBorder="1" applyAlignment="1" applyProtection="1">
      <alignment horizontal="center" vertical="center"/>
      <protection locked="0"/>
    </xf>
    <xf numFmtId="0" fontId="6" fillId="10" borderId="9"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192" fontId="79" fillId="0" borderId="3" xfId="0"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locked="0"/>
    </xf>
    <xf numFmtId="0" fontId="6" fillId="2" borderId="8" xfId="0" applyFont="1" applyFill="1" applyBorder="1" applyAlignment="1" applyProtection="1">
      <alignment vertical="center"/>
      <protection locked="0"/>
    </xf>
    <xf numFmtId="0" fontId="8" fillId="13" borderId="8" xfId="0" applyFont="1" applyFill="1" applyBorder="1" applyAlignment="1" applyProtection="1">
      <alignment horizontal="center" vertical="center"/>
      <protection locked="0"/>
    </xf>
    <xf numFmtId="0" fontId="6" fillId="11" borderId="8" xfId="0" applyFont="1" applyFill="1" applyBorder="1" applyAlignment="1" applyProtection="1">
      <alignment vertical="center"/>
      <protection locked="0"/>
    </xf>
    <xf numFmtId="0" fontId="8" fillId="0" borderId="0" xfId="0" applyFont="1" applyAlignment="1" applyProtection="1">
      <alignment vertical="center"/>
      <protection locked="0"/>
    </xf>
    <xf numFmtId="0" fontId="6" fillId="0" borderId="0" xfId="0" applyFont="1" applyAlignment="1" applyProtection="1">
      <alignment vertical="center"/>
      <protection locked="0"/>
    </xf>
    <xf numFmtId="0" fontId="6" fillId="8" borderId="8" xfId="0" applyFont="1" applyFill="1" applyBorder="1" applyAlignment="1" applyProtection="1">
      <alignment horizontal="center" vertical="center"/>
      <protection locked="0"/>
    </xf>
    <xf numFmtId="192" fontId="79" fillId="0" borderId="3" xfId="0" applyNumberFormat="1" applyFont="1" applyBorder="1" applyAlignment="1" applyProtection="1">
      <alignment horizontal="center"/>
      <protection hidden="1"/>
    </xf>
    <xf numFmtId="186" fontId="6" fillId="0" borderId="0" xfId="0" applyNumberFormat="1" applyFont="1" applyProtection="1">
      <protection locked="0"/>
    </xf>
    <xf numFmtId="0" fontId="16" fillId="0" borderId="0" xfId="1" applyAlignment="1" applyProtection="1">
      <protection locked="0"/>
    </xf>
    <xf numFmtId="176" fontId="11" fillId="2" borderId="3" xfId="0" applyNumberFormat="1" applyFont="1" applyFill="1" applyBorder="1" applyAlignment="1" applyProtection="1">
      <alignment horizontal="center"/>
      <protection locked="0"/>
    </xf>
    <xf numFmtId="176" fontId="11" fillId="2" borderId="3" xfId="0" applyNumberFormat="1" applyFont="1" applyFill="1" applyBorder="1" applyAlignment="1" applyProtection="1">
      <alignment horizontal="center" vertical="center"/>
      <protection locked="0"/>
    </xf>
    <xf numFmtId="176" fontId="33" fillId="4" borderId="20" xfId="0" applyNumberFormat="1" applyFont="1" applyFill="1" applyBorder="1" applyAlignment="1" applyProtection="1">
      <alignment horizontal="center" vertical="center"/>
      <protection locked="0"/>
    </xf>
    <xf numFmtId="0" fontId="4" fillId="0" borderId="0" xfId="0" applyFont="1"/>
    <xf numFmtId="3" fontId="77" fillId="0" borderId="14" xfId="0" applyNumberFormat="1" applyFont="1" applyBorder="1"/>
    <xf numFmtId="38" fontId="0" fillId="4" borderId="10" xfId="2" applyFont="1" applyFill="1" applyBorder="1" applyAlignment="1" applyProtection="1">
      <alignment vertical="center"/>
      <protection hidden="1"/>
    </xf>
    <xf numFmtId="0" fontId="77" fillId="0" borderId="63" xfId="0" applyFont="1" applyBorder="1"/>
    <xf numFmtId="0" fontId="77" fillId="0" borderId="64" xfId="0" applyFont="1" applyBorder="1"/>
    <xf numFmtId="0" fontId="77" fillId="0" borderId="65" xfId="0" applyFont="1" applyBorder="1"/>
    <xf numFmtId="0" fontId="77" fillId="0" borderId="66" xfId="0" applyFont="1" applyBorder="1"/>
    <xf numFmtId="0" fontId="77" fillId="0" borderId="67" xfId="0" applyFont="1" applyBorder="1"/>
    <xf numFmtId="0" fontId="77" fillId="13" borderId="66" xfId="0" applyFont="1" applyFill="1" applyBorder="1"/>
    <xf numFmtId="0" fontId="77" fillId="13" borderId="67" xfId="0" applyFont="1" applyFill="1" applyBorder="1"/>
    <xf numFmtId="3" fontId="77" fillId="0" borderId="66" xfId="0" applyNumberFormat="1" applyFont="1" applyBorder="1"/>
    <xf numFmtId="3" fontId="77" fillId="13" borderId="66" xfId="0" applyNumberFormat="1" applyFont="1" applyFill="1" applyBorder="1"/>
    <xf numFmtId="3" fontId="77" fillId="0" borderId="68" xfId="0" applyNumberFormat="1" applyFont="1" applyBorder="1"/>
    <xf numFmtId="0" fontId="77" fillId="0" borderId="69" xfId="0" applyFont="1" applyBorder="1"/>
    <xf numFmtId="3" fontId="77" fillId="13" borderId="67" xfId="0" applyNumberFormat="1" applyFont="1" applyFill="1" applyBorder="1"/>
    <xf numFmtId="3" fontId="77" fillId="0" borderId="67" xfId="0" applyNumberFormat="1" applyFont="1" applyBorder="1"/>
    <xf numFmtId="3" fontId="77" fillId="0" borderId="69" xfId="0" applyNumberFormat="1" applyFont="1" applyBorder="1"/>
    <xf numFmtId="38" fontId="77" fillId="0" borderId="70" xfId="2" applyFont="1" applyBorder="1"/>
    <xf numFmtId="38" fontId="77" fillId="0" borderId="71" xfId="2" applyFont="1" applyBorder="1"/>
    <xf numFmtId="38" fontId="77" fillId="0" borderId="72" xfId="2" applyFont="1" applyBorder="1"/>
    <xf numFmtId="3" fontId="77" fillId="0" borderId="0" xfId="0" applyNumberFormat="1" applyFont="1" applyBorder="1"/>
    <xf numFmtId="3" fontId="77" fillId="13" borderId="0" xfId="0" applyNumberFormat="1" applyFont="1" applyFill="1" applyBorder="1"/>
    <xf numFmtId="3" fontId="77" fillId="0" borderId="73" xfId="0" applyNumberFormat="1" applyFont="1" applyBorder="1"/>
    <xf numFmtId="0" fontId="18" fillId="8" borderId="62" xfId="0" applyFont="1" applyFill="1" applyBorder="1" applyAlignment="1" applyProtection="1">
      <alignment horizontal="center" vertical="center"/>
      <protection locked="0"/>
    </xf>
    <xf numFmtId="38" fontId="0" fillId="2" borderId="9" xfId="2" applyNumberFormat="1" applyFont="1" applyFill="1" applyBorder="1" applyProtection="1">
      <protection locked="0"/>
    </xf>
    <xf numFmtId="188" fontId="81" fillId="7" borderId="3" xfId="0" applyNumberFormat="1" applyFont="1" applyFill="1" applyBorder="1" applyAlignment="1" applyProtection="1">
      <alignment horizontal="right" vertical="center"/>
      <protection locked="0"/>
    </xf>
    <xf numFmtId="199" fontId="0" fillId="2" borderId="3" xfId="0" applyNumberFormat="1" applyFill="1" applyBorder="1" applyProtection="1">
      <protection hidden="1"/>
    </xf>
    <xf numFmtId="176" fontId="33" fillId="4" borderId="36" xfId="0" applyNumberFormat="1" applyFont="1" applyFill="1" applyBorder="1" applyAlignment="1" applyProtection="1">
      <alignment horizontal="center" vertical="center"/>
      <protection locked="0"/>
    </xf>
    <xf numFmtId="176" fontId="12" fillId="3" borderId="10" xfId="0" applyNumberFormat="1" applyFont="1" applyFill="1" applyBorder="1" applyAlignment="1" applyProtection="1">
      <alignment horizontal="center" vertical="center"/>
      <protection locked="0"/>
    </xf>
    <xf numFmtId="176" fontId="0" fillId="0" borderId="10" xfId="0" applyNumberFormat="1" applyBorder="1" applyProtection="1">
      <protection locked="0"/>
    </xf>
    <xf numFmtId="194" fontId="0" fillId="2" borderId="3" xfId="0" applyNumberFormat="1" applyFill="1" applyBorder="1" applyProtection="1">
      <protection locked="0"/>
    </xf>
    <xf numFmtId="188" fontId="0" fillId="6" borderId="3" xfId="0" applyNumberFormat="1" applyFill="1" applyBorder="1" applyProtection="1">
      <protection locked="0"/>
    </xf>
    <xf numFmtId="194" fontId="0" fillId="2" borderId="9" xfId="0" applyNumberFormat="1" applyFill="1" applyBorder="1" applyProtection="1">
      <protection locked="0"/>
    </xf>
    <xf numFmtId="199" fontId="0" fillId="2" borderId="9" xfId="0" applyNumberFormat="1" applyFill="1" applyBorder="1" applyProtection="1">
      <protection hidden="1"/>
    </xf>
    <xf numFmtId="185" fontId="1" fillId="2" borderId="22" xfId="0" applyNumberFormat="1" applyFont="1" applyFill="1" applyBorder="1" applyProtection="1">
      <protection hidden="1"/>
    </xf>
    <xf numFmtId="38" fontId="0" fillId="2" borderId="36" xfId="2" applyNumberFormat="1" applyFont="1" applyFill="1" applyBorder="1" applyProtection="1">
      <protection locked="0"/>
    </xf>
    <xf numFmtId="0" fontId="23" fillId="0" borderId="0" xfId="0" applyFont="1"/>
    <xf numFmtId="188" fontId="66" fillId="7" borderId="9" xfId="0" applyNumberFormat="1" applyFont="1" applyFill="1" applyBorder="1" applyAlignment="1" applyProtection="1">
      <alignment horizontal="right"/>
      <protection locked="0"/>
    </xf>
    <xf numFmtId="177" fontId="0" fillId="8" borderId="74" xfId="0" applyNumberFormat="1" applyFill="1" applyBorder="1" applyProtection="1">
      <protection hidden="1"/>
    </xf>
    <xf numFmtId="38" fontId="0" fillId="4" borderId="9" xfId="2" applyFont="1" applyFill="1" applyBorder="1" applyAlignment="1" applyProtection="1">
      <alignment vertical="center"/>
      <protection hidden="1"/>
    </xf>
    <xf numFmtId="3" fontId="77" fillId="0" borderId="75" xfId="0" applyNumberFormat="1" applyFont="1" applyBorder="1"/>
    <xf numFmtId="3" fontId="77" fillId="0" borderId="76" xfId="0" applyNumberFormat="1" applyFont="1" applyBorder="1"/>
    <xf numFmtId="3" fontId="77" fillId="13" borderId="76" xfId="0" applyNumberFormat="1" applyFont="1" applyFill="1" applyBorder="1"/>
    <xf numFmtId="3" fontId="77" fillId="0" borderId="77" xfId="0" applyNumberFormat="1" applyFont="1" applyBorder="1"/>
    <xf numFmtId="3" fontId="87" fillId="6" borderId="4" xfId="0" applyNumberFormat="1" applyFont="1" applyFill="1" applyBorder="1"/>
    <xf numFmtId="3" fontId="77" fillId="6" borderId="66" xfId="0" applyNumberFormat="1" applyFont="1" applyFill="1" applyBorder="1"/>
    <xf numFmtId="3" fontId="77" fillId="6" borderId="4" xfId="0" applyNumberFormat="1" applyFont="1" applyFill="1" applyBorder="1"/>
    <xf numFmtId="3" fontId="77" fillId="6" borderId="67" xfId="0" applyNumberFormat="1" applyFont="1" applyFill="1" applyBorder="1"/>
    <xf numFmtId="3" fontId="77" fillId="2" borderId="4" xfId="0" applyNumberFormat="1" applyFont="1" applyFill="1" applyBorder="1"/>
    <xf numFmtId="38" fontId="77" fillId="0" borderId="66" xfId="2" applyFont="1" applyBorder="1"/>
    <xf numFmtId="3" fontId="77" fillId="2" borderId="66" xfId="0" applyNumberFormat="1" applyFont="1" applyFill="1" applyBorder="1"/>
    <xf numFmtId="3" fontId="77" fillId="2" borderId="67" xfId="0" applyNumberFormat="1" applyFont="1" applyFill="1" applyBorder="1"/>
    <xf numFmtId="3" fontId="77" fillId="0" borderId="70" xfId="0" applyNumberFormat="1" applyFont="1" applyBorder="1"/>
    <xf numFmtId="3" fontId="77" fillId="0" borderId="71" xfId="0" applyNumberFormat="1" applyFont="1" applyBorder="1"/>
    <xf numFmtId="3" fontId="77" fillId="0" borderId="72" xfId="0" applyNumberFormat="1" applyFont="1" applyBorder="1"/>
    <xf numFmtId="38" fontId="0" fillId="4" borderId="78" xfId="2" applyFont="1" applyFill="1" applyBorder="1" applyAlignment="1" applyProtection="1">
      <alignment vertical="center"/>
      <protection hidden="1"/>
    </xf>
    <xf numFmtId="38" fontId="0" fillId="4" borderId="79" xfId="2" applyFont="1" applyFill="1" applyBorder="1" applyAlignment="1" applyProtection="1">
      <alignment vertical="center"/>
      <protection hidden="1"/>
    </xf>
    <xf numFmtId="3" fontId="77" fillId="0" borderId="80" xfId="0" applyNumberFormat="1" applyFont="1" applyBorder="1"/>
    <xf numFmtId="38" fontId="0" fillId="4" borderId="81" xfId="2" applyFont="1" applyFill="1" applyBorder="1" applyAlignment="1" applyProtection="1">
      <alignment vertical="center"/>
      <protection hidden="1"/>
    </xf>
    <xf numFmtId="38" fontId="0" fillId="4" borderId="82" xfId="2" applyFont="1" applyFill="1" applyBorder="1" applyAlignment="1" applyProtection="1">
      <alignment vertical="center"/>
      <protection hidden="1"/>
    </xf>
    <xf numFmtId="38" fontId="0" fillId="4" borderId="83" xfId="2" applyFont="1" applyFill="1" applyBorder="1" applyAlignment="1" applyProtection="1">
      <alignment vertical="center"/>
      <protection hidden="1"/>
    </xf>
    <xf numFmtId="38" fontId="0" fillId="4" borderId="15" xfId="2" applyFont="1" applyFill="1" applyBorder="1" applyAlignment="1" applyProtection="1">
      <alignment vertical="center"/>
      <protection hidden="1"/>
    </xf>
    <xf numFmtId="38" fontId="77" fillId="0" borderId="77" xfId="2" applyFont="1" applyBorder="1"/>
    <xf numFmtId="38" fontId="0" fillId="0" borderId="33" xfId="2" applyFont="1" applyBorder="1" applyAlignment="1" applyProtection="1">
      <alignment vertical="center"/>
      <protection locked="0"/>
    </xf>
    <xf numFmtId="179" fontId="6" fillId="7" borderId="84" xfId="0" applyNumberFormat="1" applyFont="1" applyFill="1" applyBorder="1" applyAlignment="1" applyProtection="1">
      <alignment vertical="center"/>
      <protection locked="0"/>
    </xf>
    <xf numFmtId="0" fontId="65" fillId="7" borderId="9" xfId="0" applyNumberFormat="1" applyFont="1" applyFill="1" applyBorder="1" applyAlignment="1" applyProtection="1">
      <protection locked="0"/>
    </xf>
    <xf numFmtId="0" fontId="7" fillId="2" borderId="3" xfId="0" applyFont="1" applyFill="1" applyBorder="1" applyProtection="1">
      <protection locked="0"/>
    </xf>
    <xf numFmtId="179" fontId="7" fillId="4" borderId="7" xfId="0" applyNumberFormat="1" applyFont="1" applyFill="1" applyBorder="1" applyProtection="1">
      <protection hidden="1"/>
    </xf>
    <xf numFmtId="179" fontId="7" fillId="4" borderId="1" xfId="0" applyNumberFormat="1" applyFont="1" applyFill="1" applyBorder="1" applyProtection="1">
      <protection hidden="1"/>
    </xf>
    <xf numFmtId="179" fontId="13" fillId="2" borderId="84" xfId="0" applyNumberFormat="1" applyFont="1" applyFill="1" applyBorder="1" applyAlignment="1" applyProtection="1">
      <alignment vertical="center"/>
      <protection hidden="1"/>
    </xf>
    <xf numFmtId="179" fontId="7" fillId="2" borderId="85" xfId="0" applyNumberFormat="1" applyFont="1" applyFill="1" applyBorder="1" applyAlignment="1" applyProtection="1">
      <alignment vertical="center"/>
      <protection locked="0"/>
    </xf>
    <xf numFmtId="179" fontId="7" fillId="2" borderId="86" xfId="0" applyNumberFormat="1" applyFont="1" applyFill="1" applyBorder="1" applyAlignment="1" applyProtection="1">
      <alignment vertical="center"/>
      <protection locked="0"/>
    </xf>
    <xf numFmtId="179" fontId="6" fillId="4" borderId="19" xfId="0" applyNumberFormat="1" applyFont="1" applyFill="1" applyBorder="1" applyAlignment="1" applyProtection="1">
      <alignment vertical="center"/>
      <protection hidden="1"/>
    </xf>
    <xf numFmtId="179" fontId="6" fillId="4" borderId="30" xfId="0" applyNumberFormat="1" applyFont="1" applyFill="1" applyBorder="1" applyAlignment="1" applyProtection="1">
      <alignment vertical="center"/>
      <protection locked="0"/>
    </xf>
    <xf numFmtId="179" fontId="6" fillId="4" borderId="26" xfId="0" applyNumberFormat="1" applyFont="1" applyFill="1" applyBorder="1" applyAlignment="1" applyProtection="1">
      <alignment vertical="center"/>
      <protection hidden="1"/>
    </xf>
    <xf numFmtId="179" fontId="6" fillId="4" borderId="1" xfId="0" applyNumberFormat="1" applyFont="1" applyFill="1" applyBorder="1" applyAlignment="1" applyProtection="1">
      <alignment vertical="center"/>
      <protection locked="0"/>
    </xf>
    <xf numFmtId="0" fontId="6" fillId="14" borderId="8" xfId="0" applyNumberFormat="1" applyFont="1" applyFill="1" applyBorder="1" applyAlignment="1" applyProtection="1">
      <alignment horizontal="center" vertical="center"/>
      <protection locked="0"/>
    </xf>
    <xf numFmtId="0" fontId="11" fillId="2" borderId="0" xfId="0" applyFont="1" applyFill="1" applyBorder="1" applyAlignment="1" applyProtection="1">
      <alignment horizontal="right"/>
      <protection locked="0"/>
    </xf>
    <xf numFmtId="0" fontId="12" fillId="2" borderId="0" xfId="0" applyFont="1" applyFill="1" applyBorder="1" applyProtection="1">
      <protection locked="0"/>
    </xf>
    <xf numFmtId="0" fontId="84" fillId="2" borderId="0" xfId="0" applyFont="1" applyFill="1" applyBorder="1" applyProtection="1">
      <protection locked="0"/>
    </xf>
    <xf numFmtId="0" fontId="85" fillId="2" borderId="0" xfId="0" applyFont="1" applyFill="1" applyBorder="1" applyProtection="1">
      <protection locked="0"/>
    </xf>
    <xf numFmtId="179" fontId="18" fillId="2" borderId="0" xfId="0" applyNumberFormat="1" applyFont="1" applyFill="1" applyBorder="1" applyAlignment="1" applyProtection="1">
      <alignment horizontal="center" vertical="top" textRotation="255"/>
      <protection locked="0"/>
    </xf>
    <xf numFmtId="179" fontId="13" fillId="7" borderId="0" xfId="0" applyNumberFormat="1" applyFont="1" applyFill="1" applyBorder="1" applyAlignment="1" applyProtection="1">
      <alignment vertical="center"/>
      <protection hidden="1"/>
    </xf>
    <xf numFmtId="179" fontId="75" fillId="2" borderId="0" xfId="0" applyNumberFormat="1" applyFont="1" applyFill="1" applyBorder="1" applyAlignment="1" applyProtection="1">
      <alignment horizontal="left" vertical="center"/>
      <protection locked="0"/>
    </xf>
    <xf numFmtId="179" fontId="13" fillId="7" borderId="0" xfId="0" applyNumberFormat="1" applyFont="1" applyFill="1" applyBorder="1" applyAlignment="1" applyProtection="1">
      <alignment vertical="center"/>
      <protection locked="0"/>
    </xf>
    <xf numFmtId="0" fontId="4" fillId="0" borderId="0" xfId="0" applyFont="1" applyAlignment="1">
      <alignment horizontal="center"/>
    </xf>
    <xf numFmtId="179" fontId="6" fillId="0" borderId="87" xfId="0" applyNumberFormat="1" applyFont="1" applyBorder="1" applyAlignment="1" applyProtection="1">
      <alignment vertical="center"/>
      <protection hidden="1"/>
    </xf>
    <xf numFmtId="179" fontId="6" fillId="0" borderId="34" xfId="0" applyNumberFormat="1" applyFont="1" applyBorder="1" applyAlignment="1" applyProtection="1">
      <alignment vertical="center"/>
      <protection hidden="1"/>
    </xf>
    <xf numFmtId="179" fontId="13" fillId="2" borderId="29" xfId="0" applyNumberFormat="1" applyFont="1" applyFill="1" applyBorder="1" applyAlignment="1" applyProtection="1">
      <alignment vertical="center"/>
      <protection hidden="1"/>
    </xf>
    <xf numFmtId="179" fontId="13" fillId="2" borderId="11" xfId="0" applyNumberFormat="1" applyFont="1" applyFill="1" applyBorder="1" applyAlignment="1" applyProtection="1">
      <alignment vertical="center"/>
      <protection hidden="1"/>
    </xf>
    <xf numFmtId="179" fontId="13" fillId="2" borderId="30" xfId="0" applyNumberFormat="1" applyFont="1" applyFill="1" applyBorder="1" applyAlignment="1" applyProtection="1">
      <alignment vertical="center"/>
      <protection hidden="1"/>
    </xf>
    <xf numFmtId="179" fontId="13" fillId="2" borderId="7" xfId="0" applyNumberFormat="1" applyFont="1" applyFill="1" applyBorder="1" applyAlignment="1" applyProtection="1">
      <alignment vertical="center"/>
      <protection hidden="1"/>
    </xf>
    <xf numFmtId="179" fontId="13" fillId="2" borderId="7" xfId="0" applyNumberFormat="1" applyFont="1" applyFill="1" applyBorder="1" applyAlignment="1" applyProtection="1">
      <alignment vertical="center"/>
      <protection locked="0"/>
    </xf>
    <xf numFmtId="179" fontId="4" fillId="2" borderId="12" xfId="0" applyNumberFormat="1" applyFont="1" applyFill="1" applyBorder="1" applyAlignment="1" applyProtection="1">
      <alignment horizontal="center" vertical="top" textRotation="255"/>
      <protection locked="0"/>
    </xf>
    <xf numFmtId="179" fontId="4" fillId="2" borderId="17" xfId="0" applyNumberFormat="1" applyFont="1" applyFill="1" applyBorder="1" applyAlignment="1" applyProtection="1">
      <alignment horizontal="center" vertical="top" textRotation="255"/>
      <protection locked="0"/>
    </xf>
    <xf numFmtId="38" fontId="0" fillId="0" borderId="3" xfId="2" applyFont="1" applyBorder="1" applyAlignment="1">
      <alignment vertical="center"/>
    </xf>
    <xf numFmtId="38" fontId="0" fillId="7" borderId="3" xfId="2" applyFont="1" applyFill="1" applyBorder="1" applyAlignment="1">
      <alignment vertical="center"/>
    </xf>
    <xf numFmtId="38" fontId="0" fillId="7" borderId="45" xfId="2" applyFont="1" applyFill="1" applyBorder="1" applyAlignment="1">
      <alignment vertical="center"/>
    </xf>
    <xf numFmtId="3" fontId="77" fillId="13" borderId="14" xfId="0" applyNumberFormat="1" applyFont="1" applyFill="1" applyBorder="1"/>
    <xf numFmtId="3" fontId="91" fillId="7" borderId="88" xfId="0" applyNumberFormat="1" applyFont="1" applyFill="1" applyBorder="1"/>
    <xf numFmtId="3" fontId="91" fillId="7" borderId="89" xfId="0" applyNumberFormat="1" applyFont="1" applyFill="1" applyBorder="1"/>
    <xf numFmtId="3" fontId="91" fillId="7" borderId="90" xfId="0" applyNumberFormat="1" applyFont="1" applyFill="1" applyBorder="1"/>
    <xf numFmtId="3" fontId="91" fillId="7" borderId="91" xfId="0" applyNumberFormat="1" applyFont="1" applyFill="1" applyBorder="1"/>
    <xf numFmtId="3" fontId="77" fillId="3" borderId="70" xfId="0" applyNumberFormat="1" applyFont="1" applyFill="1" applyBorder="1"/>
    <xf numFmtId="3" fontId="77" fillId="3" borderId="71" xfId="0" applyNumberFormat="1" applyFont="1" applyFill="1" applyBorder="1"/>
    <xf numFmtId="3" fontId="77" fillId="3" borderId="72" xfId="0" applyNumberFormat="1" applyFont="1" applyFill="1" applyBorder="1"/>
    <xf numFmtId="0" fontId="9" fillId="0" borderId="0" xfId="0" applyFont="1"/>
    <xf numFmtId="0" fontId="10" fillId="0" borderId="0" xfId="0" applyFont="1"/>
    <xf numFmtId="0" fontId="80" fillId="0" borderId="0" xfId="0" applyFont="1"/>
    <xf numFmtId="0" fontId="38" fillId="0" borderId="0" xfId="0" applyFont="1" applyAlignment="1">
      <alignment horizontal="center"/>
    </xf>
    <xf numFmtId="0" fontId="39" fillId="0" borderId="0" xfId="0" applyFont="1"/>
    <xf numFmtId="0" fontId="24" fillId="0" borderId="0" xfId="0" applyFont="1"/>
    <xf numFmtId="0" fontId="19" fillId="0" borderId="0" xfId="0" applyFont="1"/>
    <xf numFmtId="0" fontId="4" fillId="0" borderId="0" xfId="0" applyFont="1" applyAlignment="1">
      <alignment vertical="center"/>
    </xf>
    <xf numFmtId="0" fontId="7" fillId="0" borderId="0" xfId="0" applyFont="1"/>
    <xf numFmtId="0" fontId="0" fillId="0" borderId="0" xfId="0" applyAlignment="1">
      <alignment vertical="center"/>
    </xf>
    <xf numFmtId="0" fontId="0" fillId="0" borderId="0" xfId="0" quotePrefix="1" applyAlignment="1">
      <alignment horizontal="right"/>
    </xf>
    <xf numFmtId="0" fontId="41" fillId="0" borderId="0" xfId="0" applyFont="1" applyAlignment="1">
      <alignment horizontal="center"/>
    </xf>
    <xf numFmtId="0" fontId="27" fillId="0" borderId="0" xfId="0" applyFont="1"/>
    <xf numFmtId="0" fontId="8" fillId="0" borderId="0" xfId="0" applyFont="1"/>
    <xf numFmtId="0" fontId="8" fillId="12" borderId="0" xfId="0" applyFont="1" applyFill="1"/>
    <xf numFmtId="0" fontId="8" fillId="0" borderId="0" xfId="0" applyFont="1" applyAlignment="1">
      <alignment horizontal="center"/>
    </xf>
    <xf numFmtId="0" fontId="8" fillId="16" borderId="0" xfId="0" applyFont="1" applyFill="1"/>
    <xf numFmtId="177" fontId="42" fillId="0" borderId="0" xfId="0" applyNumberFormat="1" applyFont="1" applyBorder="1" applyAlignment="1" applyProtection="1">
      <alignment vertical="center"/>
      <protection hidden="1"/>
    </xf>
    <xf numFmtId="177" fontId="43" fillId="0" borderId="0" xfId="0" applyNumberFormat="1" applyFont="1" applyBorder="1" applyAlignment="1" applyProtection="1">
      <alignment vertical="center"/>
      <protection hidden="1"/>
    </xf>
    <xf numFmtId="0" fontId="8" fillId="9" borderId="0" xfId="0" applyFont="1" applyFill="1" applyAlignment="1">
      <alignment horizontal="left"/>
    </xf>
    <xf numFmtId="0" fontId="7" fillId="9" borderId="0" xfId="0" applyFont="1" applyFill="1"/>
    <xf numFmtId="177" fontId="42" fillId="0" borderId="0" xfId="0" applyNumberFormat="1" applyFont="1" applyBorder="1" applyAlignment="1" applyProtection="1">
      <alignment horizontal="left" vertical="center"/>
      <protection hidden="1"/>
    </xf>
    <xf numFmtId="0" fontId="8" fillId="0" borderId="0" xfId="0" applyFont="1" applyAlignment="1">
      <alignment horizontal="right"/>
    </xf>
    <xf numFmtId="177" fontId="43" fillId="0" borderId="0" xfId="0" applyNumberFormat="1" applyFont="1" applyBorder="1" applyAlignment="1" applyProtection="1">
      <alignment horizontal="left" vertical="center"/>
      <protection hidden="1"/>
    </xf>
    <xf numFmtId="0" fontId="7" fillId="13" borderId="0" xfId="0" applyFont="1" applyFill="1"/>
    <xf numFmtId="0" fontId="45" fillId="0" borderId="0" xfId="0" applyFont="1"/>
    <xf numFmtId="179" fontId="4" fillId="0" borderId="0" xfId="0" applyNumberFormat="1" applyFont="1" applyBorder="1" applyProtection="1">
      <protection hidden="1"/>
    </xf>
    <xf numFmtId="0" fontId="0" fillId="0" borderId="0" xfId="0" applyBorder="1"/>
    <xf numFmtId="0" fontId="31" fillId="0" borderId="0" xfId="0" applyFont="1"/>
    <xf numFmtId="0" fontId="0" fillId="0" borderId="0" xfId="0" applyAlignment="1">
      <alignment horizontal="center" vertical="center"/>
    </xf>
    <xf numFmtId="0" fontId="62" fillId="0" borderId="51" xfId="0" applyFont="1" applyBorder="1" applyAlignment="1">
      <alignment horizontal="center" vertical="center" wrapText="1"/>
    </xf>
    <xf numFmtId="0" fontId="0" fillId="0" borderId="51" xfId="0" applyBorder="1" applyAlignment="1">
      <alignment wrapText="1"/>
    </xf>
    <xf numFmtId="0" fontId="16" fillId="13" borderId="3" xfId="1" applyFill="1" applyBorder="1" applyAlignment="1" applyProtection="1">
      <alignment horizontal="center" vertical="center"/>
    </xf>
    <xf numFmtId="0" fontId="2" fillId="0" borderId="0" xfId="0" applyFont="1"/>
    <xf numFmtId="0" fontId="16" fillId="6" borderId="3" xfId="1" applyFill="1" applyBorder="1" applyAlignment="1" applyProtection="1">
      <alignment horizontal="center" vertical="center"/>
    </xf>
    <xf numFmtId="0" fontId="16" fillId="12" borderId="3" xfId="1" applyFill="1" applyBorder="1" applyAlignment="1" applyProtection="1">
      <alignment horizontal="center" vertical="center"/>
    </xf>
    <xf numFmtId="0" fontId="4" fillId="0" borderId="0" xfId="0" quotePrefix="1" applyFont="1" applyAlignment="1" applyProtection="1">
      <alignment horizontal="right"/>
      <protection locked="0"/>
    </xf>
    <xf numFmtId="0" fontId="23" fillId="0" borderId="0" xfId="0" applyFont="1" applyProtection="1">
      <protection locked="0"/>
    </xf>
    <xf numFmtId="0" fontId="23" fillId="17" borderId="0" xfId="0" applyFont="1" applyFill="1" applyAlignment="1" applyProtection="1">
      <alignment vertical="center"/>
      <protection locked="0"/>
    </xf>
    <xf numFmtId="0" fontId="73" fillId="17" borderId="0" xfId="0" applyFont="1" applyFill="1" applyAlignment="1" applyProtection="1">
      <alignment vertical="center"/>
      <protection locked="0"/>
    </xf>
    <xf numFmtId="0" fontId="74" fillId="17" borderId="0" xfId="0" applyFont="1" applyFill="1" applyAlignment="1" applyProtection="1">
      <alignment vertical="center"/>
      <protection locked="0"/>
    </xf>
    <xf numFmtId="0" fontId="0" fillId="17" borderId="0" xfId="0" applyFill="1" applyAlignment="1" applyProtection="1">
      <alignment vertical="center"/>
      <protection locked="0"/>
    </xf>
    <xf numFmtId="0" fontId="46" fillId="0" borderId="0" xfId="0" applyFont="1" applyProtection="1">
      <protection locked="0"/>
    </xf>
    <xf numFmtId="0" fontId="51" fillId="12" borderId="0" xfId="0" applyFont="1" applyFill="1" applyAlignment="1"/>
    <xf numFmtId="0" fontId="64" fillId="0" borderId="0" xfId="0" applyFont="1" applyAlignment="1">
      <alignment horizontal="center"/>
    </xf>
    <xf numFmtId="0" fontId="4" fillId="7" borderId="47" xfId="0" applyFont="1" applyFill="1" applyBorder="1"/>
    <xf numFmtId="0" fontId="7" fillId="7" borderId="20" xfId="0" applyFont="1" applyFill="1" applyBorder="1"/>
    <xf numFmtId="0" fontId="7" fillId="7" borderId="56" xfId="0" applyFont="1" applyFill="1" applyBorder="1"/>
    <xf numFmtId="0" fontId="4" fillId="7" borderId="15" xfId="0" applyFont="1" applyFill="1" applyBorder="1"/>
    <xf numFmtId="0" fontId="4" fillId="7" borderId="6" xfId="0" applyFont="1" applyFill="1" applyBorder="1"/>
    <xf numFmtId="0" fontId="7" fillId="7" borderId="6" xfId="0" applyFont="1" applyFill="1" applyBorder="1"/>
    <xf numFmtId="0" fontId="7" fillId="7" borderId="83" xfId="0" applyFont="1" applyFill="1" applyBorder="1"/>
    <xf numFmtId="0" fontId="11" fillId="0" borderId="0" xfId="0" applyFont="1"/>
    <xf numFmtId="0" fontId="0" fillId="6" borderId="47" xfId="0" applyFill="1" applyBorder="1"/>
    <xf numFmtId="0" fontId="9" fillId="6" borderId="20" xfId="0" applyFont="1" applyFill="1" applyBorder="1"/>
    <xf numFmtId="0" fontId="4" fillId="6" borderId="20" xfId="0" applyFont="1" applyFill="1" applyBorder="1"/>
    <xf numFmtId="0" fontId="9" fillId="6" borderId="56" xfId="0" applyFont="1" applyFill="1" applyBorder="1"/>
    <xf numFmtId="0" fontId="0" fillId="6" borderId="15" xfId="0" applyFill="1" applyBorder="1"/>
    <xf numFmtId="0" fontId="4" fillId="6" borderId="6" xfId="0" applyFont="1" applyFill="1" applyBorder="1"/>
    <xf numFmtId="0" fontId="8" fillId="6" borderId="6" xfId="0" applyFont="1" applyFill="1" applyBorder="1" applyAlignment="1">
      <alignment vertical="center"/>
    </xf>
    <xf numFmtId="0" fontId="4" fillId="6" borderId="6" xfId="0" applyFont="1" applyFill="1" applyBorder="1" applyAlignment="1">
      <alignment vertical="center"/>
    </xf>
    <xf numFmtId="0" fontId="4" fillId="6" borderId="83" xfId="0" applyFont="1" applyFill="1" applyBorder="1" applyAlignment="1">
      <alignment vertical="center"/>
    </xf>
    <xf numFmtId="0" fontId="47" fillId="0" borderId="0" xfId="1" applyFont="1" applyAlignment="1" applyProtection="1">
      <alignment horizontal="center"/>
    </xf>
    <xf numFmtId="0" fontId="82" fillId="6" borderId="6" xfId="0" applyFont="1" applyFill="1" applyBorder="1" applyAlignment="1">
      <alignment vertical="center"/>
    </xf>
    <xf numFmtId="0" fontId="4" fillId="4" borderId="36" xfId="0" applyFont="1" applyFill="1" applyBorder="1" applyAlignment="1" applyProtection="1">
      <alignment vertical="center"/>
      <protection locked="0"/>
    </xf>
    <xf numFmtId="176" fontId="0" fillId="17" borderId="0" xfId="0" applyNumberFormat="1" applyFill="1" applyProtection="1">
      <protection locked="0"/>
    </xf>
    <xf numFmtId="0" fontId="23" fillId="17" borderId="0" xfId="0" applyFont="1" applyFill="1" applyProtection="1">
      <protection locked="0"/>
    </xf>
    <xf numFmtId="0" fontId="0" fillId="17" borderId="0" xfId="0" applyFill="1" applyProtection="1">
      <protection locked="0"/>
    </xf>
    <xf numFmtId="0" fontId="83" fillId="2" borderId="0" xfId="0" applyFont="1" applyFill="1"/>
    <xf numFmtId="0" fontId="88" fillId="0" borderId="0" xfId="0" applyFont="1"/>
    <xf numFmtId="0" fontId="0" fillId="8" borderId="36" xfId="0" applyFill="1" applyBorder="1"/>
    <xf numFmtId="0" fontId="23" fillId="8" borderId="36" xfId="0" applyFont="1" applyFill="1" applyBorder="1"/>
    <xf numFmtId="0" fontId="9" fillId="8" borderId="36" xfId="0" applyFont="1" applyFill="1" applyBorder="1"/>
    <xf numFmtId="0" fontId="2" fillId="0" borderId="0" xfId="0" applyFont="1" applyAlignment="1">
      <alignment vertical="center"/>
    </xf>
    <xf numFmtId="0" fontId="2" fillId="0" borderId="0" xfId="0" quotePrefix="1" applyFont="1" applyAlignment="1">
      <alignment horizontal="right"/>
    </xf>
    <xf numFmtId="0" fontId="44" fillId="0" borderId="0" xfId="0" applyFont="1"/>
    <xf numFmtId="0" fontId="20" fillId="0" borderId="0" xfId="0" applyFont="1" applyAlignment="1">
      <alignment horizontal="center"/>
    </xf>
    <xf numFmtId="0" fontId="8" fillId="0" borderId="0" xfId="0" applyFont="1" applyAlignment="1">
      <alignment horizontal="left" vertical="top"/>
    </xf>
    <xf numFmtId="0" fontId="51" fillId="12" borderId="0" xfId="0" applyFont="1" applyFill="1" applyAlignment="1">
      <alignment horizontal="left"/>
    </xf>
    <xf numFmtId="0" fontId="8" fillId="16" borderId="0" xfId="0" applyFont="1" applyFill="1" applyAlignment="1">
      <alignment horizontal="left"/>
    </xf>
    <xf numFmtId="0" fontId="8" fillId="0" borderId="0" xfId="0" applyFont="1" applyAlignment="1" applyProtection="1">
      <alignment horizontal="center"/>
      <protection locked="0"/>
    </xf>
    <xf numFmtId="0" fontId="20" fillId="6" borderId="20" xfId="0" applyFont="1" applyFill="1" applyBorder="1" applyAlignment="1">
      <alignment horizontal="center"/>
    </xf>
    <xf numFmtId="0" fontId="8" fillId="6" borderId="20" xfId="0" applyFont="1" applyFill="1" applyBorder="1"/>
    <xf numFmtId="0" fontId="4" fillId="6" borderId="6" xfId="0" applyFont="1" applyFill="1" applyBorder="1" applyAlignment="1">
      <alignment horizontal="center"/>
    </xf>
    <xf numFmtId="0" fontId="8" fillId="13" borderId="0" xfId="0" applyFont="1" applyFill="1" applyAlignment="1">
      <alignment horizontal="left"/>
    </xf>
    <xf numFmtId="0" fontId="8" fillId="11" borderId="0" xfId="0" applyFont="1" applyFill="1" applyAlignment="1">
      <alignment horizontal="left"/>
    </xf>
    <xf numFmtId="0" fontId="8" fillId="11" borderId="0" xfId="0" applyFont="1" applyFill="1"/>
    <xf numFmtId="0" fontId="9" fillId="11" borderId="0" xfId="0" applyFont="1" applyFill="1"/>
    <xf numFmtId="0" fontId="20" fillId="8" borderId="36" xfId="0" applyFont="1" applyFill="1" applyBorder="1" applyAlignment="1">
      <alignment horizontal="center"/>
    </xf>
    <xf numFmtId="0" fontId="4" fillId="8" borderId="36" xfId="0" applyFont="1" applyFill="1" applyBorder="1" applyAlignment="1">
      <alignment horizontal="center"/>
    </xf>
    <xf numFmtId="0" fontId="4" fillId="4" borderId="36" xfId="0" applyFont="1" applyFill="1" applyBorder="1" applyAlignment="1" applyProtection="1">
      <alignment horizontal="center" vertical="center"/>
      <protection locked="0"/>
    </xf>
    <xf numFmtId="0" fontId="4" fillId="0" borderId="0" xfId="0" applyFont="1" applyAlignment="1" applyProtection="1">
      <alignment horizontal="left"/>
      <protection locked="0"/>
    </xf>
    <xf numFmtId="0" fontId="4" fillId="17" borderId="0" xfId="0" applyFont="1" applyFill="1" applyAlignment="1" applyProtection="1">
      <alignment horizontal="center" vertical="center"/>
      <protection locked="0"/>
    </xf>
    <xf numFmtId="0" fontId="4" fillId="17" borderId="0" xfId="0" applyFont="1" applyFill="1" applyAlignment="1" applyProtection="1">
      <alignment horizontal="center"/>
      <protection locked="0"/>
    </xf>
    <xf numFmtId="0" fontId="0" fillId="0" borderId="92" xfId="0" applyBorder="1"/>
    <xf numFmtId="0" fontId="34" fillId="6" borderId="36" xfId="0" applyFont="1" applyFill="1" applyBorder="1" applyAlignment="1" applyProtection="1">
      <protection locked="0"/>
    </xf>
    <xf numFmtId="0" fontId="89" fillId="0" borderId="0" xfId="1" applyFont="1" applyAlignment="1" applyProtection="1">
      <alignment horizontal="center" vertical="center"/>
    </xf>
    <xf numFmtId="0" fontId="92" fillId="0" borderId="0" xfId="0" applyFont="1"/>
    <xf numFmtId="0" fontId="88" fillId="0" borderId="0" xfId="0" applyFont="1" applyAlignment="1">
      <alignment horizontal="right"/>
    </xf>
    <xf numFmtId="0" fontId="90"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xf>
    <xf numFmtId="176" fontId="11" fillId="2" borderId="36" xfId="0" applyNumberFormat="1" applyFont="1" applyFill="1" applyBorder="1" applyAlignment="1" applyProtection="1">
      <alignment horizontal="center"/>
      <protection locked="0"/>
    </xf>
    <xf numFmtId="176" fontId="11" fillId="2" borderId="10" xfId="0" applyNumberFormat="1" applyFont="1" applyFill="1" applyBorder="1" applyAlignment="1" applyProtection="1">
      <alignment horizontal="center"/>
      <protection locked="0"/>
    </xf>
    <xf numFmtId="177" fontId="10" fillId="2" borderId="0" xfId="0" applyNumberFormat="1" applyFont="1" applyFill="1" applyBorder="1" applyAlignment="1" applyProtection="1">
      <alignment horizontal="right"/>
      <protection hidden="1"/>
    </xf>
    <xf numFmtId="177" fontId="10" fillId="2" borderId="0" xfId="0" applyNumberFormat="1" applyFont="1" applyFill="1" applyBorder="1" applyProtection="1">
      <protection hidden="1"/>
    </xf>
    <xf numFmtId="176" fontId="7" fillId="8" borderId="56" xfId="0" applyNumberFormat="1" applyFont="1" applyFill="1" applyBorder="1" applyAlignment="1" applyProtection="1">
      <alignment horizontal="center" vertical="center"/>
      <protection locked="0"/>
    </xf>
    <xf numFmtId="176" fontId="15" fillId="18" borderId="15" xfId="0" applyNumberFormat="1" applyFont="1" applyFill="1" applyBorder="1" applyAlignment="1" applyProtection="1">
      <alignment horizontal="center" vertical="center"/>
      <protection locked="0"/>
    </xf>
    <xf numFmtId="199" fontId="0" fillId="2" borderId="60" xfId="0" applyNumberFormat="1" applyFill="1" applyBorder="1" applyProtection="1">
      <protection hidden="1"/>
    </xf>
    <xf numFmtId="199" fontId="0" fillId="6" borderId="10" xfId="2" applyNumberFormat="1" applyFont="1" applyFill="1" applyBorder="1" applyProtection="1">
      <protection hidden="1"/>
    </xf>
    <xf numFmtId="0" fontId="7" fillId="0" borderId="36" xfId="0" applyFont="1" applyBorder="1" applyAlignment="1" applyProtection="1">
      <alignment horizontal="center" vertical="center"/>
      <protection locked="0"/>
    </xf>
    <xf numFmtId="0" fontId="6" fillId="3" borderId="62" xfId="0" applyFont="1" applyFill="1" applyBorder="1" applyAlignment="1" applyProtection="1">
      <alignment vertical="center"/>
      <protection locked="0"/>
    </xf>
    <xf numFmtId="38" fontId="0" fillId="2" borderId="9" xfId="2" applyNumberFormat="1" applyFont="1" applyFill="1" applyBorder="1" applyAlignment="1" applyProtection="1">
      <protection locked="0"/>
    </xf>
    <xf numFmtId="188" fontId="11" fillId="0" borderId="48" xfId="0" applyNumberFormat="1" applyFont="1" applyBorder="1" applyAlignment="1" applyProtection="1">
      <protection locked="0"/>
    </xf>
    <xf numFmtId="14" fontId="12" fillId="0" borderId="3" xfId="0" applyNumberFormat="1" applyFont="1" applyBorder="1" applyProtection="1">
      <protection locked="0"/>
    </xf>
    <xf numFmtId="0" fontId="6" fillId="20" borderId="3" xfId="0" applyFont="1" applyFill="1" applyBorder="1" applyAlignment="1" applyProtection="1">
      <alignment horizontal="center" vertical="center"/>
      <protection locked="0"/>
    </xf>
    <xf numFmtId="0" fontId="18" fillId="20" borderId="3" xfId="0" applyFont="1" applyFill="1" applyBorder="1" applyAlignment="1" applyProtection="1">
      <alignment horizontal="center" vertical="center"/>
      <protection locked="0"/>
    </xf>
    <xf numFmtId="0" fontId="6" fillId="20" borderId="3" xfId="0" applyNumberFormat="1" applyFont="1" applyFill="1" applyBorder="1" applyAlignment="1" applyProtection="1">
      <alignment horizontal="center" vertical="center"/>
      <protection locked="0"/>
    </xf>
    <xf numFmtId="0" fontId="18" fillId="20" borderId="3" xfId="0" applyNumberFormat="1" applyFont="1" applyFill="1" applyBorder="1" applyAlignment="1" applyProtection="1">
      <alignment horizontal="center" vertical="center"/>
      <protection locked="0"/>
    </xf>
    <xf numFmtId="195" fontId="63" fillId="20" borderId="3" xfId="0" applyNumberFormat="1" applyFont="1" applyFill="1" applyBorder="1" applyProtection="1">
      <protection locked="0"/>
    </xf>
    <xf numFmtId="179" fontId="11" fillId="20" borderId="9" xfId="0" applyNumberFormat="1" applyFont="1" applyFill="1" applyBorder="1" applyProtection="1">
      <protection hidden="1"/>
    </xf>
    <xf numFmtId="0" fontId="1" fillId="20" borderId="3" xfId="0" applyFont="1" applyFill="1" applyBorder="1" applyAlignment="1" applyProtection="1">
      <alignment horizontal="center"/>
      <protection locked="0"/>
    </xf>
    <xf numFmtId="0" fontId="12" fillId="20" borderId="3" xfId="0" applyFont="1" applyFill="1" applyBorder="1" applyAlignment="1" applyProtection="1">
      <alignment horizontal="center"/>
      <protection locked="0"/>
    </xf>
    <xf numFmtId="0" fontId="0" fillId="20" borderId="3" xfId="0" applyFill="1" applyBorder="1" applyProtection="1">
      <protection locked="0"/>
    </xf>
    <xf numFmtId="179" fontId="11" fillId="20" borderId="9" xfId="0" applyNumberFormat="1" applyFont="1" applyFill="1" applyBorder="1" applyProtection="1">
      <protection locked="0"/>
    </xf>
    <xf numFmtId="0" fontId="0" fillId="20" borderId="9" xfId="0" applyFill="1" applyBorder="1" applyProtection="1">
      <protection locked="0"/>
    </xf>
    <xf numFmtId="193" fontId="12" fillId="20" borderId="9" xfId="0" applyNumberFormat="1" applyFont="1" applyFill="1" applyBorder="1" applyAlignment="1" applyProtection="1">
      <alignment horizontal="right"/>
      <protection locked="0"/>
    </xf>
    <xf numFmtId="0" fontId="12" fillId="20" borderId="0" xfId="0" applyFont="1" applyFill="1" applyProtection="1">
      <protection locked="0"/>
    </xf>
    <xf numFmtId="0" fontId="18" fillId="20" borderId="10" xfId="0" applyNumberFormat="1" applyFont="1" applyFill="1" applyBorder="1" applyAlignment="1" applyProtection="1">
      <alignment horizontal="center" vertical="center"/>
      <protection locked="0"/>
    </xf>
    <xf numFmtId="179" fontId="11" fillId="20" borderId="3" xfId="0" applyNumberFormat="1" applyFont="1" applyFill="1" applyBorder="1" applyProtection="1">
      <protection hidden="1"/>
    </xf>
    <xf numFmtId="0" fontId="1" fillId="20" borderId="9" xfId="0" applyFont="1" applyFill="1" applyBorder="1" applyAlignment="1" applyProtection="1">
      <alignment horizontal="center"/>
      <protection locked="0"/>
    </xf>
    <xf numFmtId="197" fontId="6" fillId="20" borderId="93" xfId="2" applyNumberFormat="1" applyFont="1" applyFill="1" applyBorder="1" applyProtection="1">
      <protection locked="0"/>
    </xf>
    <xf numFmtId="0" fontId="0" fillId="20" borderId="10" xfId="0" applyFill="1" applyBorder="1" applyProtection="1">
      <protection locked="0"/>
    </xf>
    <xf numFmtId="179" fontId="11" fillId="20" borderId="3" xfId="0" applyNumberFormat="1" applyFont="1" applyFill="1" applyBorder="1" applyProtection="1">
      <protection locked="0"/>
    </xf>
    <xf numFmtId="0" fontId="12" fillId="20" borderId="3" xfId="0" applyFont="1" applyFill="1" applyBorder="1" applyProtection="1">
      <protection locked="0"/>
    </xf>
    <xf numFmtId="193" fontId="12" fillId="20" borderId="10" xfId="0" applyNumberFormat="1" applyFont="1" applyFill="1" applyBorder="1" applyAlignment="1" applyProtection="1">
      <alignment horizontal="right"/>
      <protection locked="0"/>
    </xf>
    <xf numFmtId="38" fontId="2" fillId="20" borderId="3" xfId="2" applyNumberFormat="1" applyFont="1" applyFill="1" applyBorder="1" applyProtection="1">
      <protection locked="0"/>
    </xf>
    <xf numFmtId="179" fontId="12" fillId="20" borderId="3" xfId="0" applyNumberFormat="1" applyFont="1" applyFill="1" applyBorder="1" applyAlignment="1" applyProtection="1">
      <alignment horizontal="right"/>
      <protection hidden="1"/>
    </xf>
    <xf numFmtId="0" fontId="0" fillId="20" borderId="0" xfId="0" applyFill="1" applyProtection="1">
      <protection locked="0"/>
    </xf>
    <xf numFmtId="201" fontId="0" fillId="0" borderId="0" xfId="0" applyNumberFormat="1" applyProtection="1">
      <protection locked="0"/>
    </xf>
    <xf numFmtId="0" fontId="12" fillId="13" borderId="3" xfId="0" applyNumberFormat="1" applyFont="1" applyFill="1" applyBorder="1" applyAlignment="1" applyProtection="1">
      <alignment horizontal="center"/>
      <protection locked="0"/>
    </xf>
    <xf numFmtId="0" fontId="11" fillId="2" borderId="0" xfId="0" applyFont="1" applyFill="1" applyProtection="1">
      <protection locked="0"/>
    </xf>
    <xf numFmtId="0" fontId="11" fillId="13" borderId="3" xfId="0" applyNumberFormat="1" applyFont="1" applyFill="1" applyBorder="1" applyAlignment="1" applyProtection="1">
      <alignment horizontal="center"/>
      <protection locked="0"/>
    </xf>
    <xf numFmtId="0" fontId="94" fillId="2" borderId="0" xfId="0" applyFont="1" applyFill="1" applyProtection="1">
      <protection locked="0"/>
    </xf>
    <xf numFmtId="0" fontId="93" fillId="2" borderId="0" xfId="0" applyFont="1" applyFill="1" applyProtection="1">
      <protection locked="0"/>
    </xf>
    <xf numFmtId="0" fontId="11" fillId="0" borderId="3" xfId="0" applyFont="1" applyBorder="1" applyAlignment="1" applyProtection="1">
      <alignment horizontal="center"/>
      <protection locked="0"/>
    </xf>
    <xf numFmtId="0" fontId="12" fillId="0" borderId="94" xfId="0" applyFont="1" applyBorder="1" applyAlignment="1" applyProtection="1">
      <alignment vertical="top"/>
      <protection locked="0"/>
    </xf>
    <xf numFmtId="200" fontId="11" fillId="0" borderId="10" xfId="0" applyNumberFormat="1" applyFont="1" applyBorder="1" applyProtection="1">
      <protection locked="0"/>
    </xf>
    <xf numFmtId="201" fontId="11" fillId="0" borderId="10" xfId="0" applyNumberFormat="1" applyFont="1" applyBorder="1" applyAlignment="1" applyProtection="1">
      <alignment horizontal="right"/>
      <protection locked="0"/>
    </xf>
    <xf numFmtId="0" fontId="96" fillId="2" borderId="0" xfId="0" applyFont="1" applyFill="1" applyProtection="1">
      <protection locked="0"/>
    </xf>
    <xf numFmtId="179" fontId="6" fillId="2" borderId="3" xfId="0" applyNumberFormat="1" applyFont="1" applyFill="1" applyBorder="1" applyProtection="1">
      <protection locked="0"/>
    </xf>
    <xf numFmtId="192" fontId="11" fillId="2" borderId="10" xfId="2" applyNumberFormat="1" applyFont="1" applyFill="1" applyBorder="1" applyAlignment="1" applyProtection="1">
      <alignment vertical="center"/>
      <protection locked="0"/>
    </xf>
    <xf numFmtId="192" fontId="11" fillId="0" borderId="3" xfId="0" applyNumberFormat="1" applyFont="1" applyBorder="1" applyProtection="1">
      <protection locked="0"/>
    </xf>
    <xf numFmtId="0" fontId="96" fillId="2" borderId="0" xfId="0" applyNumberFormat="1" applyFont="1" applyFill="1" applyBorder="1" applyAlignment="1" applyProtection="1">
      <alignment vertical="top"/>
      <protection locked="0"/>
    </xf>
    <xf numFmtId="191" fontId="93" fillId="2" borderId="0" xfId="0" applyNumberFormat="1" applyFont="1" applyFill="1" applyBorder="1" applyAlignment="1" applyProtection="1">
      <protection locked="0"/>
    </xf>
    <xf numFmtId="0" fontId="16" fillId="8" borderId="3" xfId="1" applyFill="1" applyBorder="1" applyAlignment="1" applyProtection="1">
      <alignment horizontal="center"/>
      <protection locked="0"/>
    </xf>
    <xf numFmtId="179" fontId="6" fillId="2" borderId="3" xfId="0" applyNumberFormat="1" applyFont="1" applyFill="1" applyBorder="1" applyAlignment="1" applyProtection="1">
      <alignment horizontal="right"/>
      <protection locked="0"/>
    </xf>
    <xf numFmtId="179" fontId="6" fillId="0" borderId="9" xfId="0" applyNumberFormat="1" applyFont="1" applyBorder="1" applyAlignment="1" applyProtection="1">
      <alignment horizontal="center"/>
      <protection locked="0"/>
    </xf>
    <xf numFmtId="0" fontId="11" fillId="0" borderId="94" xfId="0" applyFont="1" applyBorder="1" applyAlignment="1" applyProtection="1">
      <alignment vertical="top"/>
      <protection locked="0"/>
    </xf>
    <xf numFmtId="192" fontId="11" fillId="0" borderId="0" xfId="0" applyNumberFormat="1" applyFont="1" applyBorder="1" applyProtection="1">
      <protection locked="0"/>
    </xf>
    <xf numFmtId="192" fontId="6" fillId="2" borderId="3" xfId="0" applyNumberFormat="1" applyFont="1" applyFill="1" applyBorder="1" applyProtection="1">
      <protection locked="0"/>
    </xf>
    <xf numFmtId="0" fontId="11" fillId="0" borderId="3" xfId="0" applyFont="1" applyBorder="1" applyProtection="1">
      <protection locked="0"/>
    </xf>
    <xf numFmtId="192" fontId="11" fillId="0" borderId="3" xfId="0" applyNumberFormat="1" applyFont="1" applyBorder="1" applyAlignment="1" applyProtection="1">
      <alignment horizontal="right"/>
      <protection locked="0"/>
    </xf>
    <xf numFmtId="0" fontId="0" fillId="14" borderId="36" xfId="0" applyFill="1" applyBorder="1" applyProtection="1">
      <protection locked="0"/>
    </xf>
    <xf numFmtId="0" fontId="62" fillId="14" borderId="36" xfId="0" applyFont="1" applyFill="1" applyBorder="1" applyProtection="1">
      <protection locked="0"/>
    </xf>
    <xf numFmtId="0" fontId="95" fillId="14" borderId="36" xfId="0" applyFont="1" applyFill="1" applyBorder="1" applyProtection="1">
      <protection locked="0"/>
    </xf>
    <xf numFmtId="201" fontId="12" fillId="14" borderId="36" xfId="0" applyNumberFormat="1" applyFont="1" applyFill="1" applyBorder="1" applyProtection="1">
      <protection locked="0"/>
    </xf>
    <xf numFmtId="0" fontId="21" fillId="14" borderId="36" xfId="0" applyFont="1" applyFill="1" applyBorder="1" applyProtection="1">
      <protection locked="0"/>
    </xf>
    <xf numFmtId="0" fontId="12" fillId="14" borderId="36" xfId="0" applyFont="1" applyFill="1" applyBorder="1" applyProtection="1">
      <protection locked="0"/>
    </xf>
    <xf numFmtId="0" fontId="29" fillId="2" borderId="6" xfId="0" applyNumberFormat="1" applyFont="1" applyFill="1" applyBorder="1" applyAlignment="1" applyProtection="1">
      <alignment vertical="top"/>
      <protection locked="0"/>
    </xf>
    <xf numFmtId="191" fontId="0" fillId="2" borderId="6" xfId="0" applyNumberFormat="1" applyFill="1" applyBorder="1" applyAlignment="1" applyProtection="1">
      <protection locked="0"/>
    </xf>
    <xf numFmtId="201" fontId="0" fillId="2" borderId="0" xfId="0" applyNumberFormat="1" applyFill="1" applyProtection="1">
      <protection locked="0"/>
    </xf>
    <xf numFmtId="0" fontId="12" fillId="13" borderId="3" xfId="2" applyNumberFormat="1" applyFont="1" applyFill="1" applyBorder="1" applyAlignment="1" applyProtection="1">
      <alignment horizontal="center"/>
      <protection locked="0"/>
    </xf>
    <xf numFmtId="38" fontId="11" fillId="0" borderId="3" xfId="2" applyFont="1" applyBorder="1" applyProtection="1">
      <protection locked="0"/>
    </xf>
    <xf numFmtId="179" fontId="11" fillId="0" borderId="3" xfId="0" applyNumberFormat="1" applyFont="1" applyBorder="1" applyAlignment="1" applyProtection="1">
      <alignment vertical="top"/>
      <protection locked="0"/>
    </xf>
    <xf numFmtId="179" fontId="11" fillId="0" borderId="3" xfId="0" applyNumberFormat="1" applyFont="1" applyBorder="1" applyAlignment="1" applyProtection="1">
      <alignment horizontal="right" vertical="top"/>
      <protection locked="0"/>
    </xf>
    <xf numFmtId="179" fontId="6" fillId="0" borderId="3" xfId="0" applyNumberFormat="1" applyFont="1" applyBorder="1" applyAlignment="1" applyProtection="1">
      <alignment horizontal="center" vertical="center" textRotation="255"/>
      <protection locked="0"/>
    </xf>
    <xf numFmtId="192" fontId="6" fillId="2" borderId="3" xfId="0" applyNumberFormat="1" applyFont="1" applyFill="1" applyBorder="1" applyAlignment="1" applyProtection="1">
      <alignment horizontal="right"/>
      <protection locked="0"/>
    </xf>
    <xf numFmtId="179" fontId="11" fillId="0" borderId="3" xfId="0" applyNumberFormat="1" applyFont="1" applyBorder="1" applyAlignment="1" applyProtection="1">
      <alignment horizontal="left" vertical="top"/>
      <protection locked="0"/>
    </xf>
    <xf numFmtId="0" fontId="0" fillId="21" borderId="36" xfId="0" applyFill="1" applyBorder="1" applyProtection="1">
      <protection locked="0"/>
    </xf>
    <xf numFmtId="0" fontId="95" fillId="21" borderId="36" xfId="0" applyFont="1" applyFill="1" applyBorder="1" applyProtection="1">
      <protection locked="0"/>
    </xf>
    <xf numFmtId="201" fontId="12" fillId="21" borderId="36" xfId="0" applyNumberFormat="1" applyFont="1" applyFill="1" applyBorder="1" applyProtection="1">
      <protection locked="0"/>
    </xf>
    <xf numFmtId="0" fontId="12" fillId="21" borderId="36" xfId="0" applyFont="1" applyFill="1" applyBorder="1" applyProtection="1">
      <protection locked="0"/>
    </xf>
    <xf numFmtId="176" fontId="7" fillId="20" borderId="36" xfId="0" applyNumberFormat="1" applyFont="1" applyFill="1" applyBorder="1" applyAlignment="1" applyProtection="1">
      <alignment horizontal="center" vertical="center"/>
      <protection locked="0"/>
    </xf>
    <xf numFmtId="176" fontId="15" fillId="20" borderId="34" xfId="0" applyNumberFormat="1" applyFont="1" applyFill="1" applyBorder="1" applyAlignment="1" applyProtection="1">
      <alignment horizontal="center" vertical="center"/>
      <protection locked="0"/>
    </xf>
    <xf numFmtId="176" fontId="15" fillId="20" borderId="10" xfId="0" applyNumberFormat="1" applyFont="1" applyFill="1" applyBorder="1" applyAlignment="1" applyProtection="1">
      <alignment horizontal="center" vertical="center"/>
      <protection locked="0"/>
    </xf>
    <xf numFmtId="176" fontId="15" fillId="20" borderId="3" xfId="0" applyNumberFormat="1" applyFont="1" applyFill="1" applyBorder="1" applyAlignment="1" applyProtection="1">
      <alignment horizontal="center" vertical="center"/>
      <protection locked="0"/>
    </xf>
    <xf numFmtId="176" fontId="15" fillId="20" borderId="36" xfId="0" applyNumberFormat="1" applyFont="1" applyFill="1" applyBorder="1" applyAlignment="1" applyProtection="1">
      <alignment horizontal="center" vertical="center"/>
      <protection locked="0"/>
    </xf>
    <xf numFmtId="176" fontId="15" fillId="20" borderId="95" xfId="0" applyNumberFormat="1" applyFont="1" applyFill="1" applyBorder="1" applyAlignment="1" applyProtection="1">
      <alignment horizontal="center" vertical="center"/>
      <protection locked="0"/>
    </xf>
    <xf numFmtId="176" fontId="15" fillId="20" borderId="9" xfId="0" applyNumberFormat="1" applyFont="1" applyFill="1" applyBorder="1" applyAlignment="1" applyProtection="1">
      <alignment horizontal="center" vertical="center"/>
      <protection locked="0"/>
    </xf>
    <xf numFmtId="179" fontId="2" fillId="20" borderId="22" xfId="0" applyNumberFormat="1" applyFont="1" applyFill="1" applyBorder="1" applyProtection="1">
      <protection hidden="1"/>
    </xf>
    <xf numFmtId="199" fontId="2" fillId="20" borderId="27" xfId="0" applyNumberFormat="1" applyFont="1" applyFill="1" applyBorder="1" applyProtection="1">
      <protection hidden="1"/>
    </xf>
    <xf numFmtId="179" fontId="0" fillId="20" borderId="1" xfId="0" applyNumberFormat="1" applyFill="1" applyBorder="1" applyProtection="1">
      <protection hidden="1"/>
    </xf>
    <xf numFmtId="199" fontId="0" fillId="20" borderId="1" xfId="0" applyNumberFormat="1" applyFill="1" applyBorder="1" applyProtection="1">
      <protection hidden="1"/>
    </xf>
    <xf numFmtId="199" fontId="0" fillId="20" borderId="17" xfId="0" applyNumberFormat="1" applyFill="1" applyBorder="1" applyProtection="1">
      <protection hidden="1"/>
    </xf>
    <xf numFmtId="179" fontId="0" fillId="20" borderId="96" xfId="0" applyNumberFormat="1" applyFill="1" applyBorder="1" applyProtection="1">
      <protection hidden="1"/>
    </xf>
    <xf numFmtId="199" fontId="0" fillId="20" borderId="97" xfId="0" applyNumberFormat="1" applyFill="1" applyBorder="1" applyProtection="1">
      <protection hidden="1"/>
    </xf>
    <xf numFmtId="179" fontId="0" fillId="20" borderId="97" xfId="0" applyNumberFormat="1" applyFill="1" applyBorder="1" applyProtection="1">
      <protection hidden="1"/>
    </xf>
    <xf numFmtId="38" fontId="2" fillId="20" borderId="34" xfId="2" applyFont="1" applyFill="1" applyBorder="1" applyProtection="1">
      <protection hidden="1"/>
    </xf>
    <xf numFmtId="199" fontId="2" fillId="20" borderId="10" xfId="2" applyNumberFormat="1" applyFont="1" applyFill="1" applyBorder="1" applyProtection="1">
      <protection hidden="1"/>
    </xf>
    <xf numFmtId="38" fontId="2" fillId="20" borderId="3" xfId="2" applyFont="1" applyFill="1" applyBorder="1" applyProtection="1">
      <protection hidden="1"/>
    </xf>
    <xf numFmtId="38" fontId="2" fillId="20" borderId="10" xfId="2" applyFont="1" applyFill="1" applyBorder="1" applyProtection="1">
      <protection hidden="1"/>
    </xf>
    <xf numFmtId="194" fontId="0" fillId="20" borderId="0" xfId="0" applyNumberFormat="1" applyFill="1" applyProtection="1">
      <protection hidden="1"/>
    </xf>
    <xf numFmtId="176" fontId="0" fillId="20" borderId="0" xfId="0" applyNumberFormat="1" applyFill="1" applyProtection="1">
      <protection locked="0"/>
    </xf>
    <xf numFmtId="192" fontId="11" fillId="2" borderId="3" xfId="2" applyNumberFormat="1" applyFont="1" applyFill="1" applyBorder="1" applyAlignment="1" applyProtection="1">
      <alignment vertical="center"/>
      <protection locked="0"/>
    </xf>
    <xf numFmtId="0" fontId="12" fillId="0" borderId="8" xfId="0" applyFont="1" applyBorder="1" applyAlignment="1" applyProtection="1">
      <alignment horizontal="center" vertical="center"/>
      <protection locked="0"/>
    </xf>
    <xf numFmtId="0" fontId="6" fillId="0" borderId="15" xfId="0" applyNumberFormat="1" applyFont="1" applyBorder="1" applyAlignment="1" applyProtection="1">
      <alignment horizontal="center" vertical="center"/>
      <protection locked="0"/>
    </xf>
    <xf numFmtId="6" fontId="16" fillId="0" borderId="0" xfId="3" applyFont="1" applyAlignment="1" applyProtection="1">
      <alignment horizontal="center" vertical="center"/>
      <protection locked="0"/>
    </xf>
    <xf numFmtId="0" fontId="0" fillId="0" borderId="52" xfId="0" applyBorder="1" applyAlignment="1">
      <alignment wrapText="1"/>
    </xf>
    <xf numFmtId="0" fontId="0" fillId="0" borderId="53" xfId="0" applyBorder="1" applyAlignment="1">
      <alignment wrapText="1"/>
    </xf>
    <xf numFmtId="0" fontId="0" fillId="0" borderId="54" xfId="0" applyBorder="1" applyAlignment="1">
      <alignment wrapText="1"/>
    </xf>
    <xf numFmtId="0" fontId="62" fillId="0" borderId="3" xfId="0" applyFont="1" applyBorder="1" applyAlignment="1" applyProtection="1">
      <alignment horizontal="center"/>
      <protection locked="0"/>
    </xf>
    <xf numFmtId="38" fontId="12" fillId="0" borderId="0" xfId="2" applyFont="1" applyAlignment="1" applyProtection="1">
      <alignment horizontal="center" vertical="center" wrapText="1"/>
      <protection locked="0"/>
    </xf>
    <xf numFmtId="38" fontId="12" fillId="0" borderId="6" xfId="2" applyFont="1" applyBorder="1" applyAlignment="1" applyProtection="1">
      <alignment horizontal="center" vertical="center" wrapText="1"/>
      <protection locked="0"/>
    </xf>
    <xf numFmtId="38" fontId="0" fillId="0" borderId="47" xfId="2" applyFont="1" applyBorder="1" applyAlignment="1" applyProtection="1">
      <alignment horizontal="center" vertical="center"/>
      <protection locked="0"/>
    </xf>
    <xf numFmtId="38" fontId="0" fillId="0" borderId="20" xfId="2" applyFont="1" applyBorder="1" applyAlignment="1" applyProtection="1">
      <alignment horizontal="center" vertical="center"/>
      <protection locked="0"/>
    </xf>
    <xf numFmtId="0" fontId="71" fillId="0" borderId="3" xfId="0" applyFont="1" applyBorder="1" applyAlignment="1" applyProtection="1">
      <alignment horizontal="center"/>
      <protection locked="0"/>
    </xf>
    <xf numFmtId="0" fontId="0" fillId="0" borderId="100" xfId="0" applyBorder="1" applyAlignment="1" applyProtection="1">
      <alignment horizontal="center" vertical="center" wrapText="1"/>
      <protection locked="0"/>
    </xf>
    <xf numFmtId="0" fontId="0" fillId="0" borderId="89" xfId="0" applyBorder="1" applyAlignment="1" applyProtection="1">
      <alignment horizontal="center" vertical="center" wrapText="1"/>
      <protection locked="0"/>
    </xf>
    <xf numFmtId="0" fontId="0" fillId="0" borderId="101" xfId="0" applyBorder="1" applyAlignment="1" applyProtection="1">
      <alignment horizontal="center" vertical="center" wrapText="1"/>
      <protection locked="0"/>
    </xf>
    <xf numFmtId="0" fontId="0" fillId="0" borderId="102" xfId="0" applyBorder="1" applyAlignment="1" applyProtection="1">
      <alignment horizontal="center" vertical="center" wrapText="1"/>
      <protection locked="0"/>
    </xf>
    <xf numFmtId="0" fontId="0" fillId="0" borderId="73" xfId="0" applyBorder="1" applyAlignment="1" applyProtection="1">
      <alignment horizontal="center" vertical="center" wrapText="1"/>
      <protection locked="0"/>
    </xf>
    <xf numFmtId="0" fontId="0" fillId="0" borderId="103" xfId="0" applyBorder="1" applyAlignment="1" applyProtection="1">
      <alignment horizontal="center" vertical="center" wrapText="1"/>
      <protection locked="0"/>
    </xf>
    <xf numFmtId="38" fontId="77" fillId="19" borderId="0" xfId="2" applyFont="1" applyFill="1" applyBorder="1" applyAlignment="1">
      <alignment horizontal="center"/>
    </xf>
    <xf numFmtId="38" fontId="77" fillId="19" borderId="49" xfId="2" applyFont="1" applyFill="1" applyBorder="1" applyAlignment="1">
      <alignment horizontal="center"/>
    </xf>
    <xf numFmtId="0" fontId="0" fillId="0" borderId="0" xfId="0" applyFill="1" applyBorder="1" applyAlignment="1" applyProtection="1">
      <alignment horizontal="left" wrapText="1"/>
      <protection locked="0"/>
    </xf>
    <xf numFmtId="0" fontId="67" fillId="0" borderId="3" xfId="0" applyFont="1" applyBorder="1" applyAlignment="1" applyProtection="1">
      <alignment horizontal="center"/>
      <protection locked="0"/>
    </xf>
    <xf numFmtId="0" fontId="0" fillId="0" borderId="92" xfId="0" applyBorder="1" applyAlignment="1" applyProtection="1">
      <alignment horizontal="center"/>
      <protection locked="0"/>
    </xf>
    <xf numFmtId="0" fontId="0" fillId="0" borderId="92" xfId="0" applyBorder="1" applyProtection="1">
      <protection locked="0"/>
    </xf>
    <xf numFmtId="0" fontId="62" fillId="0" borderId="98" xfId="0" applyFont="1" applyBorder="1" applyAlignment="1" applyProtection="1">
      <alignment horizontal="center" vertical="center" wrapText="1"/>
      <protection locked="0"/>
    </xf>
    <xf numFmtId="0" fontId="62" fillId="0" borderId="99" xfId="0" applyFont="1" applyBorder="1" applyAlignment="1" applyProtection="1">
      <alignment horizontal="center" vertical="center" wrapText="1"/>
      <protection locked="0"/>
    </xf>
    <xf numFmtId="0" fontId="0" fillId="0" borderId="52" xfId="0" applyBorder="1" applyAlignment="1" applyProtection="1">
      <alignment wrapText="1"/>
      <protection locked="0"/>
    </xf>
    <xf numFmtId="0" fontId="0" fillId="0" borderId="53" xfId="0" applyBorder="1" applyAlignment="1" applyProtection="1">
      <alignment wrapText="1"/>
      <protection locked="0"/>
    </xf>
    <xf numFmtId="0" fontId="0" fillId="0" borderId="54" xfId="0" applyBorder="1" applyAlignment="1" applyProtection="1">
      <alignment wrapText="1"/>
      <protection locked="0"/>
    </xf>
    <xf numFmtId="179" fontId="7" fillId="0" borderId="45" xfId="2" applyNumberFormat="1" applyFont="1" applyBorder="1" applyAlignment="1" applyProtection="1">
      <alignment horizontal="center"/>
      <protection locked="0"/>
    </xf>
    <xf numFmtId="179" fontId="7" fillId="0" borderId="8" xfId="2" applyNumberFormat="1" applyFont="1" applyBorder="1" applyAlignment="1" applyProtection="1">
      <alignment horizontal="center"/>
      <protection locked="0"/>
    </xf>
    <xf numFmtId="179" fontId="59" fillId="13" borderId="45" xfId="1" applyNumberFormat="1" applyFont="1" applyFill="1" applyBorder="1" applyAlignment="1" applyProtection="1">
      <alignment horizontal="center" vertical="center"/>
      <protection locked="0"/>
    </xf>
    <xf numFmtId="179" fontId="59" fillId="13" borderId="8" xfId="1" applyNumberFormat="1" applyFont="1" applyFill="1" applyBorder="1" applyAlignment="1" applyProtection="1">
      <alignment horizontal="center" vertical="center"/>
      <protection locked="0"/>
    </xf>
    <xf numFmtId="179" fontId="7" fillId="6" borderId="45" xfId="2" applyNumberFormat="1" applyFont="1" applyFill="1" applyBorder="1" applyAlignment="1" applyProtection="1">
      <alignment horizontal="center"/>
      <protection locked="0"/>
    </xf>
    <xf numFmtId="179" fontId="7" fillId="6" borderId="8" xfId="2" applyNumberFormat="1" applyFont="1" applyFill="1" applyBorder="1" applyAlignment="1" applyProtection="1">
      <alignment horizontal="center"/>
      <protection locked="0"/>
    </xf>
    <xf numFmtId="179" fontId="4" fillId="2" borderId="6" xfId="2" applyNumberFormat="1" applyFont="1" applyFill="1" applyBorder="1" applyAlignment="1" applyProtection="1">
      <alignment horizontal="right"/>
      <protection hidden="1"/>
    </xf>
    <xf numFmtId="179" fontId="8" fillId="7" borderId="9" xfId="2" applyNumberFormat="1" applyFont="1" applyFill="1" applyBorder="1" applyAlignment="1" applyProtection="1">
      <alignment horizontal="center"/>
      <protection locked="0"/>
    </xf>
    <xf numFmtId="179" fontId="8" fillId="7" borderId="36" xfId="2" applyNumberFormat="1" applyFont="1" applyFill="1" applyBorder="1" applyAlignment="1" applyProtection="1">
      <alignment horizontal="center"/>
      <protection locked="0"/>
    </xf>
    <xf numFmtId="179" fontId="8" fillId="7" borderId="10" xfId="2" applyNumberFormat="1" applyFont="1" applyFill="1" applyBorder="1" applyAlignment="1" applyProtection="1">
      <alignment horizontal="center"/>
      <protection locked="0"/>
    </xf>
    <xf numFmtId="179" fontId="8" fillId="0" borderId="6" xfId="2" applyNumberFormat="1" applyFont="1" applyBorder="1" applyAlignment="1" applyProtection="1">
      <alignment horizontal="center"/>
      <protection hidden="1"/>
    </xf>
    <xf numFmtId="191" fontId="4" fillId="0" borderId="45" xfId="2" applyNumberFormat="1" applyFont="1" applyBorder="1" applyAlignment="1" applyProtection="1">
      <alignment horizontal="center" vertical="center"/>
      <protection hidden="1"/>
    </xf>
    <xf numFmtId="191" fontId="4" fillId="0" borderId="8" xfId="2" applyNumberFormat="1" applyFont="1" applyBorder="1" applyAlignment="1" applyProtection="1">
      <alignment horizontal="center" vertical="center"/>
      <protection hidden="1"/>
    </xf>
    <xf numFmtId="179" fontId="25" fillId="0" borderId="3" xfId="0" applyNumberFormat="1" applyFont="1" applyBorder="1" applyAlignment="1" applyProtection="1">
      <alignment horizontal="center" vertical="center" textRotation="255"/>
      <protection locked="0"/>
    </xf>
    <xf numFmtId="179" fontId="23" fillId="0" borderId="3" xfId="0" applyNumberFormat="1" applyFont="1" applyBorder="1" applyAlignment="1" applyProtection="1">
      <alignment horizontal="center" vertical="center"/>
      <protection locked="0"/>
    </xf>
    <xf numFmtId="191" fontId="23" fillId="0" borderId="3" xfId="0" applyNumberFormat="1" applyFont="1" applyBorder="1" applyAlignment="1" applyProtection="1">
      <alignment horizontal="center" vertical="center"/>
      <protection hidden="1"/>
    </xf>
    <xf numFmtId="191" fontId="23" fillId="0" borderId="3" xfId="0" applyNumberFormat="1" applyFont="1" applyBorder="1" applyAlignment="1" applyProtection="1">
      <alignment horizontal="center" vertical="center"/>
      <protection locked="0"/>
    </xf>
    <xf numFmtId="0" fontId="12" fillId="0" borderId="9" xfId="0" applyFont="1" applyBorder="1" applyAlignment="1" applyProtection="1">
      <alignment horizontal="center"/>
      <protection locked="0"/>
    </xf>
    <xf numFmtId="0" fontId="12" fillId="0" borderId="10" xfId="0" applyFont="1" applyBorder="1" applyAlignment="1" applyProtection="1">
      <alignment horizontal="center"/>
      <protection locked="0"/>
    </xf>
    <xf numFmtId="179" fontId="18" fillId="2" borderId="9" xfId="0" applyNumberFormat="1" applyFont="1" applyFill="1" applyBorder="1" applyAlignment="1" applyProtection="1">
      <alignment horizontal="left"/>
      <protection hidden="1"/>
    </xf>
    <xf numFmtId="179" fontId="18" fillId="2" borderId="10" xfId="0" applyNumberFormat="1" applyFont="1" applyFill="1" applyBorder="1" applyAlignment="1" applyProtection="1">
      <alignment horizontal="left"/>
      <protection hidden="1"/>
    </xf>
    <xf numFmtId="191" fontId="4" fillId="2" borderId="104" xfId="0" applyNumberFormat="1" applyFont="1" applyFill="1" applyBorder="1" applyAlignment="1" applyProtection="1">
      <alignment horizontal="center" vertical="center" wrapText="1"/>
      <protection hidden="1"/>
    </xf>
    <xf numFmtId="191" fontId="4" fillId="2" borderId="105" xfId="0" applyNumberFormat="1" applyFont="1" applyFill="1" applyBorder="1" applyAlignment="1" applyProtection="1">
      <alignment horizontal="center" vertical="center" wrapText="1"/>
      <protection hidden="1"/>
    </xf>
    <xf numFmtId="191" fontId="4" fillId="2" borderId="106" xfId="0" applyNumberFormat="1" applyFont="1" applyFill="1" applyBorder="1" applyAlignment="1" applyProtection="1">
      <alignment horizontal="center" vertical="center" wrapText="1"/>
      <protection hidden="1"/>
    </xf>
    <xf numFmtId="191" fontId="4" fillId="2" borderId="107" xfId="0" applyNumberFormat="1" applyFont="1" applyFill="1" applyBorder="1" applyAlignment="1" applyProtection="1">
      <alignment horizontal="center" vertical="center" wrapText="1"/>
      <protection hidden="1"/>
    </xf>
    <xf numFmtId="179" fontId="18" fillId="2" borderId="9" xfId="0" applyNumberFormat="1" applyFont="1" applyFill="1" applyBorder="1" applyAlignment="1" applyProtection="1">
      <alignment horizontal="left" vertical="center"/>
      <protection hidden="1"/>
    </xf>
    <xf numFmtId="179" fontId="18" fillId="2" borderId="10" xfId="0" applyNumberFormat="1" applyFont="1" applyFill="1" applyBorder="1" applyAlignment="1" applyProtection="1">
      <alignment horizontal="left" vertical="center"/>
      <protection hidden="1"/>
    </xf>
    <xf numFmtId="179" fontId="18" fillId="2" borderId="9" xfId="0" applyNumberFormat="1" applyFont="1" applyFill="1" applyBorder="1" applyAlignment="1" applyProtection="1">
      <alignment horizontal="right" vertical="center"/>
      <protection hidden="1"/>
    </xf>
    <xf numFmtId="179" fontId="18" fillId="2" borderId="10" xfId="0" applyNumberFormat="1" applyFont="1" applyFill="1" applyBorder="1" applyAlignment="1" applyProtection="1">
      <alignment horizontal="right" vertical="center"/>
      <protection hidden="1"/>
    </xf>
    <xf numFmtId="0" fontId="10" fillId="2" borderId="6" xfId="0" applyFont="1" applyFill="1" applyBorder="1" applyAlignment="1" applyProtection="1">
      <alignment horizontal="center"/>
      <protection locked="0"/>
    </xf>
    <xf numFmtId="0" fontId="10" fillId="2" borderId="6" xfId="0" applyFont="1" applyFill="1" applyBorder="1" applyAlignment="1" applyProtection="1">
      <alignment horizontal="center"/>
      <protection hidden="1"/>
    </xf>
    <xf numFmtId="0" fontId="12" fillId="2" borderId="9" xfId="0" applyFont="1" applyFill="1" applyBorder="1" applyAlignment="1" applyProtection="1">
      <alignment horizontal="center"/>
      <protection locked="0"/>
    </xf>
    <xf numFmtId="0" fontId="12" fillId="2" borderId="36" xfId="0" applyFont="1" applyFill="1" applyBorder="1" applyAlignment="1" applyProtection="1">
      <alignment horizontal="center"/>
      <protection locked="0"/>
    </xf>
    <xf numFmtId="0" fontId="12" fillId="2" borderId="10" xfId="0" applyFont="1" applyFill="1" applyBorder="1" applyAlignment="1" applyProtection="1">
      <alignment horizontal="center"/>
      <protection locked="0"/>
    </xf>
    <xf numFmtId="41" fontId="6" fillId="9" borderId="48" xfId="2" applyNumberFormat="1" applyFont="1" applyFill="1" applyBorder="1" applyAlignment="1" applyProtection="1">
      <alignment horizontal="right"/>
      <protection locked="0"/>
    </xf>
    <xf numFmtId="41" fontId="6" fillId="9" borderId="110" xfId="2" applyNumberFormat="1" applyFont="1" applyFill="1" applyBorder="1" applyAlignment="1" applyProtection="1">
      <alignment horizontal="right"/>
      <protection locked="0"/>
    </xf>
    <xf numFmtId="0" fontId="6" fillId="13" borderId="48" xfId="0" applyFont="1" applyFill="1" applyBorder="1" applyAlignment="1" applyProtection="1">
      <alignment horizontal="center" vertical="center"/>
      <protection locked="0"/>
    </xf>
    <xf numFmtId="0" fontId="6" fillId="13" borderId="110" xfId="0" applyFont="1" applyFill="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36" xfId="0" applyFont="1" applyBorder="1" applyAlignment="1" applyProtection="1">
      <alignment horizontal="center" vertical="center"/>
      <protection locked="0"/>
    </xf>
    <xf numFmtId="0" fontId="1" fillId="0" borderId="9" xfId="0" applyFont="1" applyBorder="1" applyAlignment="1" applyProtection="1">
      <alignment horizontal="center"/>
      <protection locked="0"/>
    </xf>
    <xf numFmtId="0" fontId="1" fillId="0" borderId="10" xfId="0" applyFont="1" applyBorder="1" applyAlignment="1" applyProtection="1">
      <alignment horizontal="center"/>
      <protection locked="0"/>
    </xf>
    <xf numFmtId="0" fontId="62" fillId="0" borderId="45" xfId="0" applyFont="1" applyBorder="1" applyAlignment="1" applyProtection="1">
      <alignment horizontal="center"/>
      <protection locked="0"/>
    </xf>
    <xf numFmtId="179" fontId="12" fillId="20" borderId="9" xfId="0" applyNumberFormat="1" applyFont="1" applyFill="1" applyBorder="1" applyAlignment="1" applyProtection="1">
      <alignment horizontal="center"/>
      <protection hidden="1"/>
    </xf>
    <xf numFmtId="179" fontId="12" fillId="20" borderId="10" xfId="0" applyNumberFormat="1" applyFont="1" applyFill="1" applyBorder="1" applyAlignment="1" applyProtection="1">
      <alignment horizontal="center"/>
      <protection hidden="1"/>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176" fontId="11" fillId="18" borderId="9" xfId="0" applyNumberFormat="1" applyFont="1" applyFill="1" applyBorder="1" applyAlignment="1" applyProtection="1">
      <alignment horizontal="right"/>
      <protection locked="0"/>
    </xf>
    <xf numFmtId="176" fontId="11" fillId="18" borderId="10" xfId="0" applyNumberFormat="1" applyFont="1" applyFill="1" applyBorder="1" applyAlignment="1" applyProtection="1">
      <alignment horizontal="right"/>
      <protection locked="0"/>
    </xf>
    <xf numFmtId="187" fontId="61" fillId="0" borderId="109" xfId="0" applyNumberFormat="1" applyFont="1" applyBorder="1" applyAlignment="1" applyProtection="1">
      <alignment horizontal="center"/>
      <protection hidden="1"/>
    </xf>
    <xf numFmtId="176" fontId="11" fillId="4" borderId="9" xfId="0" applyNumberFormat="1" applyFont="1" applyFill="1" applyBorder="1" applyAlignment="1" applyProtection="1">
      <alignment horizontal="right"/>
      <protection locked="0"/>
    </xf>
    <xf numFmtId="176" fontId="11" fillId="4" borderId="36" xfId="0" applyNumberFormat="1" applyFont="1" applyFill="1" applyBorder="1" applyAlignment="1" applyProtection="1">
      <alignment horizontal="right"/>
      <protection locked="0"/>
    </xf>
    <xf numFmtId="176" fontId="11" fillId="2" borderId="9" xfId="0" applyNumberFormat="1" applyFont="1" applyFill="1" applyBorder="1" applyAlignment="1" applyProtection="1">
      <alignment horizontal="right"/>
      <protection locked="0"/>
    </xf>
    <xf numFmtId="176" fontId="11" fillId="2" borderId="10" xfId="0" applyNumberFormat="1" applyFont="1" applyFill="1" applyBorder="1" applyAlignment="1" applyProtection="1">
      <alignment horizontal="right"/>
      <protection locked="0"/>
    </xf>
    <xf numFmtId="0" fontId="0" fillId="0" borderId="0" xfId="0" applyProtection="1">
      <protection locked="0"/>
    </xf>
    <xf numFmtId="38" fontId="0" fillId="6" borderId="9" xfId="2" applyNumberFormat="1" applyFont="1" applyFill="1" applyBorder="1" applyAlignment="1" applyProtection="1">
      <alignment horizontal="right"/>
      <protection locked="0"/>
    </xf>
    <xf numFmtId="38" fontId="0" fillId="6" borderId="10" xfId="2" applyNumberFormat="1" applyFont="1" applyFill="1" applyBorder="1" applyAlignment="1" applyProtection="1">
      <alignment horizontal="right"/>
      <protection locked="0"/>
    </xf>
    <xf numFmtId="0" fontId="7" fillId="0" borderId="9"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86" fillId="2" borderId="0" xfId="1" applyFont="1" applyFill="1" applyBorder="1" applyAlignment="1" applyProtection="1">
      <alignment horizontal="center" vertical="center"/>
      <protection locked="0"/>
    </xf>
    <xf numFmtId="0" fontId="9" fillId="0" borderId="9" xfId="0" applyFont="1" applyBorder="1" applyAlignment="1" applyProtection="1">
      <alignment horizontal="center"/>
      <protection hidden="1"/>
    </xf>
    <xf numFmtId="0" fontId="9" fillId="0" borderId="10" xfId="0" applyFont="1" applyBorder="1" applyAlignment="1" applyProtection="1">
      <alignment horizontal="center"/>
      <protection hidden="1"/>
    </xf>
    <xf numFmtId="0" fontId="15" fillId="2" borderId="0" xfId="0" applyNumberFormat="1" applyFont="1" applyFill="1" applyBorder="1" applyAlignment="1" applyProtection="1">
      <alignment horizontal="right"/>
      <protection locked="0"/>
    </xf>
    <xf numFmtId="0" fontId="6" fillId="6" borderId="62" xfId="0" applyFont="1" applyFill="1" applyBorder="1" applyAlignment="1" applyProtection="1">
      <alignment horizontal="center" vertical="center"/>
      <protection locked="0"/>
    </xf>
    <xf numFmtId="0" fontId="6" fillId="6" borderId="108" xfId="0" applyFont="1" applyFill="1" applyBorder="1" applyAlignment="1" applyProtection="1">
      <alignment horizontal="center" vertical="center"/>
      <protection locked="0"/>
    </xf>
    <xf numFmtId="187" fontId="100" fillId="0" borderId="6" xfId="0" applyNumberFormat="1" applyFont="1" applyBorder="1" applyAlignment="1" applyProtection="1">
      <alignment horizontal="center"/>
      <protection hidden="1"/>
    </xf>
    <xf numFmtId="0" fontId="33" fillId="7" borderId="9" xfId="0" applyFont="1" applyFill="1" applyBorder="1" applyAlignment="1" applyProtection="1">
      <alignment horizontal="center" vertical="center"/>
      <protection locked="0"/>
    </xf>
    <xf numFmtId="0" fontId="33" fillId="7" borderId="36" xfId="0" applyFont="1" applyFill="1" applyBorder="1" applyAlignment="1" applyProtection="1">
      <alignment horizontal="center" vertical="center"/>
      <protection locked="0"/>
    </xf>
    <xf numFmtId="0" fontId="33" fillId="7" borderId="10" xfId="0" applyFont="1" applyFill="1" applyBorder="1" applyAlignment="1" applyProtection="1">
      <alignment horizontal="center" vertical="center"/>
      <protection locked="0"/>
    </xf>
    <xf numFmtId="0" fontId="65" fillId="7" borderId="3" xfId="0" applyFont="1" applyFill="1" applyBorder="1" applyAlignment="1" applyProtection="1">
      <alignment horizontal="center"/>
      <protection locked="0"/>
    </xf>
    <xf numFmtId="0" fontId="76" fillId="2" borderId="0" xfId="0" applyNumberFormat="1" applyFont="1" applyFill="1" applyBorder="1" applyAlignment="1" applyProtection="1">
      <alignment horizontal="center" vertical="center"/>
      <protection locked="0"/>
    </xf>
    <xf numFmtId="0" fontId="76" fillId="2" borderId="20" xfId="0" applyNumberFormat="1" applyFont="1" applyFill="1" applyBorder="1" applyAlignment="1" applyProtection="1">
      <alignment horizontal="center" vertical="center"/>
      <protection locked="0"/>
    </xf>
    <xf numFmtId="0" fontId="76" fillId="2" borderId="56" xfId="0" applyNumberFormat="1" applyFont="1" applyFill="1" applyBorder="1" applyAlignment="1" applyProtection="1">
      <alignment horizontal="center" vertical="center"/>
      <protection locked="0"/>
    </xf>
    <xf numFmtId="0" fontId="76" fillId="2" borderId="6" xfId="0" applyNumberFormat="1" applyFont="1" applyFill="1" applyBorder="1" applyAlignment="1" applyProtection="1">
      <alignment horizontal="center" vertical="center"/>
      <protection locked="0"/>
    </xf>
    <xf numFmtId="0" fontId="76" fillId="2" borderId="83" xfId="0" applyNumberFormat="1" applyFont="1" applyFill="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179" fontId="7" fillId="6" borderId="36" xfId="0" applyNumberFormat="1" applyFont="1" applyFill="1" applyBorder="1" applyAlignment="1" applyProtection="1">
      <alignment horizontal="right"/>
      <protection hidden="1"/>
    </xf>
    <xf numFmtId="179" fontId="7" fillId="13" borderId="3" xfId="0" applyNumberFormat="1" applyFont="1" applyFill="1" applyBorder="1" applyAlignment="1" applyProtection="1">
      <alignment horizontal="center"/>
      <protection locked="0"/>
    </xf>
    <xf numFmtId="179" fontId="7" fillId="6" borderId="9" xfId="0" applyNumberFormat="1" applyFont="1" applyFill="1" applyBorder="1" applyAlignment="1" applyProtection="1">
      <alignment horizontal="center"/>
      <protection locked="0"/>
    </xf>
    <xf numFmtId="179" fontId="7" fillId="6" borderId="10" xfId="0" applyNumberFormat="1" applyFont="1" applyFill="1" applyBorder="1" applyAlignment="1" applyProtection="1">
      <alignment horizontal="center"/>
      <protection locked="0"/>
    </xf>
    <xf numFmtId="179" fontId="6" fillId="13" borderId="9" xfId="0" applyNumberFormat="1" applyFont="1" applyFill="1" applyBorder="1" applyAlignment="1" applyProtection="1">
      <alignment horizontal="center"/>
      <protection locked="0"/>
    </xf>
    <xf numFmtId="179" fontId="6" fillId="13" borderId="10" xfId="0" applyNumberFormat="1" applyFont="1" applyFill="1" applyBorder="1" applyAlignment="1" applyProtection="1">
      <alignment horizontal="center"/>
      <protection locked="0"/>
    </xf>
    <xf numFmtId="0" fontId="10" fillId="6" borderId="9" xfId="0" applyFont="1" applyFill="1" applyBorder="1" applyAlignment="1" applyProtection="1">
      <alignment horizontal="center"/>
      <protection hidden="1"/>
    </xf>
    <xf numFmtId="0" fontId="10" fillId="6" borderId="36" xfId="0" applyFont="1" applyFill="1" applyBorder="1" applyAlignment="1" applyProtection="1">
      <alignment horizontal="center"/>
      <protection hidden="1"/>
    </xf>
    <xf numFmtId="0" fontId="33" fillId="6" borderId="36" xfId="0" applyFont="1" applyFill="1" applyBorder="1" applyAlignment="1" applyProtection="1">
      <alignment horizontal="right"/>
      <protection hidden="1"/>
    </xf>
    <xf numFmtId="0" fontId="33" fillId="6" borderId="10" xfId="0" applyFont="1" applyFill="1" applyBorder="1" applyAlignment="1" applyProtection="1">
      <alignment horizontal="right"/>
      <protection hidden="1"/>
    </xf>
    <xf numFmtId="179" fontId="40" fillId="2" borderId="3" xfId="0" applyNumberFormat="1" applyFont="1" applyFill="1" applyBorder="1" applyAlignment="1" applyProtection="1">
      <alignment horizontal="center" vertical="center"/>
      <protection hidden="1"/>
    </xf>
    <xf numFmtId="179" fontId="6" fillId="0" borderId="111" xfId="0" applyNumberFormat="1" applyFont="1" applyBorder="1" applyAlignment="1" applyProtection="1">
      <alignment horizontal="left" vertical="center" wrapText="1"/>
      <protection locked="0"/>
    </xf>
    <xf numFmtId="179" fontId="6" fillId="0" borderId="112" xfId="0" applyNumberFormat="1" applyFont="1" applyBorder="1" applyAlignment="1" applyProtection="1">
      <alignment horizontal="left" vertical="center" wrapText="1"/>
      <protection locked="0"/>
    </xf>
    <xf numFmtId="179" fontId="4" fillId="0" borderId="113" xfId="0" applyNumberFormat="1" applyFont="1" applyBorder="1" applyAlignment="1" applyProtection="1">
      <alignment horizontal="center" vertical="center" textRotation="255"/>
      <protection locked="0"/>
    </xf>
    <xf numFmtId="179" fontId="4" fillId="0" borderId="40" xfId="0" applyNumberFormat="1" applyFont="1" applyBorder="1" applyAlignment="1" applyProtection="1">
      <alignment horizontal="center" vertical="center" textRotation="255"/>
      <protection locked="0"/>
    </xf>
    <xf numFmtId="179" fontId="4" fillId="0" borderId="114" xfId="0" applyNumberFormat="1" applyFont="1" applyBorder="1" applyAlignment="1" applyProtection="1">
      <alignment horizontal="center" vertical="center" textRotation="255"/>
      <protection locked="0"/>
    </xf>
    <xf numFmtId="179" fontId="4" fillId="0" borderId="9" xfId="0" applyNumberFormat="1" applyFont="1" applyBorder="1" applyAlignment="1" applyProtection="1">
      <alignment horizontal="center"/>
      <protection locked="0"/>
    </xf>
    <xf numFmtId="179" fontId="4" fillId="0" borderId="10" xfId="0" applyNumberFormat="1" applyFont="1" applyBorder="1" applyAlignment="1" applyProtection="1">
      <alignment horizontal="center"/>
      <protection locked="0"/>
    </xf>
    <xf numFmtId="179" fontId="6" fillId="0" borderId="111" xfId="0" applyNumberFormat="1" applyFont="1" applyBorder="1" applyAlignment="1" applyProtection="1">
      <alignment horizontal="left" vertical="center" wrapText="1"/>
      <protection hidden="1"/>
    </xf>
    <xf numFmtId="179" fontId="6" fillId="0" borderId="112" xfId="0" applyNumberFormat="1" applyFont="1" applyBorder="1" applyAlignment="1" applyProtection="1">
      <alignment horizontal="left" vertical="center" wrapText="1"/>
      <protection hidden="1"/>
    </xf>
    <xf numFmtId="187" fontId="4" fillId="0" borderId="115" xfId="0" applyNumberFormat="1" applyFont="1" applyBorder="1" applyAlignment="1" applyProtection="1">
      <alignment horizontal="right"/>
      <protection locked="0"/>
    </xf>
    <xf numFmtId="176" fontId="2" fillId="4" borderId="45" xfId="0" applyNumberFormat="1" applyFont="1" applyFill="1" applyBorder="1" applyAlignment="1" applyProtection="1">
      <alignment horizontal="center" vertical="center"/>
      <protection locked="0"/>
    </xf>
    <xf numFmtId="176" fontId="2" fillId="4" borderId="8" xfId="0" applyNumberFormat="1" applyFont="1" applyFill="1" applyBorder="1" applyAlignment="1" applyProtection="1">
      <alignment horizontal="center" vertical="center"/>
      <protection locked="0"/>
    </xf>
    <xf numFmtId="176" fontId="11" fillId="2" borderId="3" xfId="0" applyNumberFormat="1" applyFont="1" applyFill="1" applyBorder="1" applyAlignment="1" applyProtection="1">
      <alignment horizontal="center"/>
      <protection locked="0"/>
    </xf>
    <xf numFmtId="176" fontId="33" fillId="4" borderId="3" xfId="0" applyNumberFormat="1" applyFont="1" applyFill="1" applyBorder="1" applyAlignment="1" applyProtection="1">
      <alignment horizontal="center" vertical="center"/>
      <protection locked="0"/>
    </xf>
    <xf numFmtId="176" fontId="12" fillId="2" borderId="3" xfId="0" applyNumberFormat="1" applyFont="1" applyFill="1" applyBorder="1" applyAlignment="1" applyProtection="1">
      <alignment horizontal="center" vertical="center"/>
      <protection locked="0"/>
    </xf>
    <xf numFmtId="176" fontId="11" fillId="2" borderId="9" xfId="0" applyNumberFormat="1" applyFont="1" applyFill="1" applyBorder="1" applyAlignment="1" applyProtection="1">
      <alignment horizontal="center"/>
      <protection locked="0"/>
    </xf>
    <xf numFmtId="176" fontId="11" fillId="2" borderId="36" xfId="0" applyNumberFormat="1" applyFont="1" applyFill="1" applyBorder="1" applyAlignment="1" applyProtection="1">
      <alignment horizontal="center"/>
      <protection locked="0"/>
    </xf>
    <xf numFmtId="178" fontId="10" fillId="0" borderId="3" xfId="0" applyNumberFormat="1" applyFont="1" applyBorder="1" applyAlignment="1" applyProtection="1">
      <alignment horizontal="center"/>
      <protection hidden="1"/>
    </xf>
    <xf numFmtId="176" fontId="11" fillId="2" borderId="3" xfId="0" applyNumberFormat="1" applyFont="1" applyFill="1" applyBorder="1" applyAlignment="1" applyProtection="1">
      <alignment horizontal="center" vertical="center"/>
      <protection locked="0"/>
    </xf>
    <xf numFmtId="176" fontId="15" fillId="0" borderId="6" xfId="0" applyNumberFormat="1" applyFont="1" applyBorder="1" applyAlignment="1" applyProtection="1">
      <alignment horizontal="center"/>
      <protection locked="0"/>
    </xf>
    <xf numFmtId="176" fontId="34" fillId="0" borderId="116" xfId="0" applyNumberFormat="1" applyFont="1" applyBorder="1" applyAlignment="1" applyProtection="1">
      <alignment horizontal="center" vertical="center"/>
      <protection hidden="1"/>
    </xf>
    <xf numFmtId="176" fontId="34" fillId="0" borderId="117" xfId="0" applyNumberFormat="1" applyFont="1" applyBorder="1" applyAlignment="1" applyProtection="1">
      <alignment horizontal="center" vertical="center"/>
      <protection hidden="1"/>
    </xf>
    <xf numFmtId="176" fontId="34" fillId="0" borderId="118" xfId="0" applyNumberFormat="1" applyFont="1" applyBorder="1" applyAlignment="1" applyProtection="1">
      <alignment horizontal="center" vertical="center"/>
      <protection hidden="1"/>
    </xf>
    <xf numFmtId="176" fontId="34" fillId="0" borderId="119" xfId="0" applyNumberFormat="1" applyFont="1" applyBorder="1" applyAlignment="1" applyProtection="1">
      <alignment horizontal="center" vertical="center"/>
      <protection hidden="1"/>
    </xf>
    <xf numFmtId="176" fontId="7" fillId="7" borderId="48" xfId="0" applyNumberFormat="1" applyFont="1" applyFill="1" applyBorder="1" applyAlignment="1" applyProtection="1">
      <alignment horizontal="center" vertical="center"/>
      <protection locked="0"/>
    </xf>
    <xf numFmtId="176" fontId="7" fillId="7" borderId="36" xfId="0" applyNumberFormat="1" applyFont="1" applyFill="1" applyBorder="1" applyAlignment="1" applyProtection="1">
      <alignment horizontal="center" vertical="center"/>
      <protection locked="0"/>
    </xf>
    <xf numFmtId="176" fontId="7" fillId="7" borderId="110" xfId="0" applyNumberFormat="1" applyFont="1" applyFill="1" applyBorder="1" applyAlignment="1" applyProtection="1">
      <alignment horizontal="center" vertical="center"/>
      <protection locked="0"/>
    </xf>
    <xf numFmtId="176" fontId="7" fillId="20" borderId="48" xfId="0" applyNumberFormat="1" applyFont="1" applyFill="1" applyBorder="1" applyAlignment="1" applyProtection="1">
      <alignment horizontal="center" vertical="center"/>
      <protection locked="0"/>
    </xf>
    <xf numFmtId="176" fontId="7" fillId="20" borderId="36" xfId="0" applyNumberFormat="1" applyFont="1" applyFill="1" applyBorder="1" applyAlignment="1" applyProtection="1">
      <alignment horizontal="center" vertical="center"/>
      <protection locked="0"/>
    </xf>
    <xf numFmtId="176" fontId="7" fillId="20" borderId="10" xfId="0" applyNumberFormat="1" applyFont="1" applyFill="1" applyBorder="1" applyAlignment="1" applyProtection="1">
      <alignment horizontal="center" vertical="center"/>
      <protection locked="0"/>
    </xf>
    <xf numFmtId="176" fontId="7" fillId="20" borderId="9" xfId="0" applyNumberFormat="1" applyFont="1" applyFill="1" applyBorder="1" applyAlignment="1" applyProtection="1">
      <alignment horizontal="center" vertical="center"/>
      <protection locked="0"/>
    </xf>
    <xf numFmtId="176" fontId="12" fillId="2" borderId="3" xfId="0" applyNumberFormat="1" applyFont="1" applyFill="1" applyBorder="1" applyAlignment="1" applyProtection="1">
      <alignment horizontal="center"/>
      <protection locked="0"/>
    </xf>
    <xf numFmtId="176" fontId="11" fillId="2" borderId="10" xfId="0" applyNumberFormat="1" applyFont="1" applyFill="1" applyBorder="1" applyAlignment="1" applyProtection="1">
      <alignment horizontal="center"/>
      <protection locked="0"/>
    </xf>
    <xf numFmtId="176" fontId="33" fillId="4" borderId="47" xfId="0" applyNumberFormat="1" applyFont="1" applyFill="1" applyBorder="1" applyAlignment="1" applyProtection="1">
      <alignment horizontal="center" vertical="center"/>
      <protection locked="0"/>
    </xf>
    <xf numFmtId="176" fontId="33" fillId="4" borderId="20" xfId="0" applyNumberFormat="1" applyFont="1" applyFill="1" applyBorder="1" applyAlignment="1" applyProtection="1">
      <alignment horizontal="center" vertical="center"/>
      <protection locked="0"/>
    </xf>
    <xf numFmtId="176" fontId="33" fillId="4" borderId="56" xfId="0" applyNumberFormat="1" applyFont="1" applyFill="1" applyBorder="1" applyAlignment="1" applyProtection="1">
      <alignment horizontal="center" vertical="center"/>
      <protection locked="0"/>
    </xf>
    <xf numFmtId="178" fontId="10" fillId="0" borderId="9" xfId="0" applyNumberFormat="1" applyFont="1" applyBorder="1" applyAlignment="1" applyProtection="1">
      <alignment horizontal="center"/>
      <protection hidden="1"/>
    </xf>
    <xf numFmtId="178" fontId="10" fillId="0" borderId="10" xfId="0" applyNumberFormat="1" applyFont="1" applyBorder="1" applyAlignment="1" applyProtection="1">
      <alignment horizontal="center"/>
      <protection hidden="1"/>
    </xf>
    <xf numFmtId="179" fontId="6" fillId="0" borderId="45" xfId="0" applyNumberFormat="1" applyFont="1" applyBorder="1" applyAlignment="1" applyProtection="1">
      <alignment horizontal="center" vertical="center" textRotation="255"/>
      <protection locked="0"/>
    </xf>
    <xf numFmtId="179" fontId="6" fillId="0" borderId="4" xfId="0" applyNumberFormat="1" applyFont="1" applyBorder="1" applyAlignment="1" applyProtection="1">
      <alignment horizontal="center" vertical="center" textRotation="255"/>
      <protection locked="0"/>
    </xf>
    <xf numFmtId="179" fontId="6" fillId="0" borderId="8" xfId="0" applyNumberFormat="1" applyFont="1" applyBorder="1" applyAlignment="1" applyProtection="1">
      <alignment horizontal="center" vertical="center" textRotation="255"/>
      <protection locked="0"/>
    </xf>
    <xf numFmtId="0" fontId="95" fillId="13" borderId="9" xfId="0" applyFont="1" applyFill="1" applyBorder="1" applyAlignment="1" applyProtection="1">
      <alignment horizontal="center" vertical="center"/>
      <protection locked="0"/>
    </xf>
    <xf numFmtId="0" fontId="95" fillId="13" borderId="36" xfId="0" applyFont="1" applyFill="1" applyBorder="1" applyAlignment="1" applyProtection="1">
      <alignment horizontal="center" vertical="center"/>
      <protection locked="0"/>
    </xf>
    <xf numFmtId="0" fontId="95" fillId="13" borderId="10" xfId="0" applyFont="1" applyFill="1" applyBorder="1" applyAlignment="1" applyProtection="1">
      <alignment horizontal="center" vertical="center"/>
      <protection locked="0"/>
    </xf>
    <xf numFmtId="179" fontId="6" fillId="0" borderId="9" xfId="0" applyNumberFormat="1" applyFont="1" applyBorder="1" applyAlignment="1" applyProtection="1">
      <alignment horizontal="center"/>
      <protection locked="0"/>
    </xf>
    <xf numFmtId="179" fontId="6" fillId="0" borderId="10" xfId="0" applyNumberFormat="1" applyFont="1" applyBorder="1" applyAlignment="1" applyProtection="1">
      <alignment horizontal="center"/>
      <protection locked="0"/>
    </xf>
    <xf numFmtId="0" fontId="11" fillId="0" borderId="45" xfId="0" applyFont="1" applyBorder="1" applyAlignment="1" applyProtection="1">
      <alignment horizontal="center" vertical="center" textRotation="255"/>
      <protection locked="0"/>
    </xf>
    <xf numFmtId="0" fontId="11" fillId="0" borderId="4" xfId="0" applyFont="1" applyBorder="1" applyAlignment="1" applyProtection="1">
      <alignment horizontal="center" vertical="center" textRotation="255"/>
      <protection locked="0"/>
    </xf>
    <xf numFmtId="0" fontId="11" fillId="0" borderId="8" xfId="0" applyFont="1" applyBorder="1" applyAlignment="1" applyProtection="1">
      <alignment horizontal="center" vertical="center" textRotation="255"/>
      <protection locked="0"/>
    </xf>
    <xf numFmtId="192" fontId="6" fillId="2" borderId="9" xfId="0" applyNumberFormat="1" applyFont="1" applyFill="1" applyBorder="1" applyAlignment="1" applyProtection="1">
      <alignment horizontal="center"/>
      <protection locked="0"/>
    </xf>
    <xf numFmtId="192" fontId="6" fillId="2" borderId="10" xfId="0" applyNumberFormat="1" applyFont="1" applyFill="1" applyBorder="1" applyAlignment="1" applyProtection="1">
      <alignment horizontal="center"/>
      <protection locked="0"/>
    </xf>
    <xf numFmtId="0" fontId="11" fillId="13" borderId="120" xfId="0" applyFont="1" applyFill="1" applyBorder="1" applyAlignment="1" applyProtection="1">
      <alignment horizontal="center" vertical="center"/>
      <protection locked="0"/>
    </xf>
    <xf numFmtId="0" fontId="11" fillId="13" borderId="121" xfId="0" applyFont="1" applyFill="1" applyBorder="1" applyAlignment="1" applyProtection="1">
      <alignment horizontal="center" vertical="center"/>
      <protection locked="0"/>
    </xf>
    <xf numFmtId="0" fontId="11" fillId="13" borderId="122" xfId="0" applyFont="1" applyFill="1" applyBorder="1" applyAlignment="1" applyProtection="1">
      <alignment horizontal="center" vertical="center"/>
      <protection locked="0"/>
    </xf>
  </cellXfs>
  <cellStyles count="4">
    <cellStyle name="ハイパーリンク" xfId="1" builtinId="8"/>
    <cellStyle name="桁区切り" xfId="2" builtinId="6"/>
    <cellStyle name="通貨" xfId="3" builtinId="7"/>
    <cellStyle name="標準" xfId="0" builtinId="0"/>
  </cellStyles>
  <dxfs count="13">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BDF8A0"/>
      <rgbColor rgb="000000FF"/>
      <rgbColor rgb="00FFFF00"/>
      <rgbColor rgb="00FF00FF"/>
      <rgbColor rgb="0000FFFF"/>
      <rgbColor rgb="00800000"/>
      <rgbColor rgb="00008000"/>
      <rgbColor rgb="00000080"/>
      <rgbColor rgb="00808000"/>
      <rgbColor rgb="00800080"/>
      <rgbColor rgb="00008080"/>
      <rgbColor rgb="00E5E5E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5FFFF"/>
      <rgbColor rgb="00E2FEC8"/>
      <rgbColor rgb="00FFFFC3"/>
      <rgbColor rgb="0099CCFF"/>
      <rgbColor rgb="00FFC3E1"/>
      <rgbColor rgb="00FFE5FF"/>
      <rgbColor rgb="00FEE5CC"/>
      <rgbColor rgb="003366FF"/>
      <rgbColor rgb="0033CCCC"/>
      <rgbColor rgb="00D6FE9A"/>
      <rgbColor rgb="00FFCC00"/>
      <rgbColor rgb="00FF9900"/>
      <rgbColor rgb="00FF6600"/>
      <rgbColor rgb="00666699"/>
      <rgbColor rgb="00D6D6D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M$8" lockText="1" noThreeD="1"/>
</file>

<file path=xl/ctrlProps/ctrlProp10.xml><?xml version="1.0" encoding="utf-8"?>
<formControlPr xmlns="http://schemas.microsoft.com/office/spreadsheetml/2009/9/main" objectType="CheckBox" fmlaLink="$M$17" lockText="1" noThreeD="1"/>
</file>

<file path=xl/ctrlProps/ctrlProp11.xml><?xml version="1.0" encoding="utf-8"?>
<formControlPr xmlns="http://schemas.microsoft.com/office/spreadsheetml/2009/9/main" objectType="CheckBox" fmlaLink="$M$18" lockText="1" noThreeD="1"/>
</file>

<file path=xl/ctrlProps/ctrlProp12.xml><?xml version="1.0" encoding="utf-8"?>
<formControlPr xmlns="http://schemas.microsoft.com/office/spreadsheetml/2009/9/main" objectType="CheckBox" fmlaLink="$M$19" lockText="1" noThreeD="1"/>
</file>

<file path=xl/ctrlProps/ctrlProp13.xml><?xml version="1.0" encoding="utf-8"?>
<formControlPr xmlns="http://schemas.microsoft.com/office/spreadsheetml/2009/9/main" objectType="CheckBox" fmlaLink="$M$20" lockText="1" noThreeD="1"/>
</file>

<file path=xl/ctrlProps/ctrlProp14.xml><?xml version="1.0" encoding="utf-8"?>
<formControlPr xmlns="http://schemas.microsoft.com/office/spreadsheetml/2009/9/main" objectType="CheckBox" checked="Checked" fmlaLink="$M$21" lockText="1" noThreeD="1"/>
</file>

<file path=xl/ctrlProps/ctrlProp15.xml><?xml version="1.0" encoding="utf-8"?>
<formControlPr xmlns="http://schemas.microsoft.com/office/spreadsheetml/2009/9/main" objectType="CheckBox" fmlaLink="$M$22" lockText="1" noThreeD="1"/>
</file>

<file path=xl/ctrlProps/ctrlProp16.xml><?xml version="1.0" encoding="utf-8"?>
<formControlPr xmlns="http://schemas.microsoft.com/office/spreadsheetml/2009/9/main" objectType="CheckBox" fmlaLink="$M$23" lockText="1" noThreeD="1"/>
</file>

<file path=xl/ctrlProps/ctrlProp17.xml><?xml version="1.0" encoding="utf-8"?>
<formControlPr xmlns="http://schemas.microsoft.com/office/spreadsheetml/2009/9/main" objectType="CheckBox" fmlaLink="$M$24" lockText="1" noThreeD="1"/>
</file>

<file path=xl/ctrlProps/ctrlProp18.xml><?xml version="1.0" encoding="utf-8"?>
<formControlPr xmlns="http://schemas.microsoft.com/office/spreadsheetml/2009/9/main" objectType="CheckBox" fmlaLink="$M$25" lockText="1" noThreeD="1"/>
</file>

<file path=xl/ctrlProps/ctrlProp19.xml><?xml version="1.0" encoding="utf-8"?>
<formControlPr xmlns="http://schemas.microsoft.com/office/spreadsheetml/2009/9/main" objectType="CheckBox" fmlaLink="$M$26" lockText="1" noThreeD="1"/>
</file>

<file path=xl/ctrlProps/ctrlProp2.xml><?xml version="1.0" encoding="utf-8"?>
<formControlPr xmlns="http://schemas.microsoft.com/office/spreadsheetml/2009/9/main" objectType="CheckBox" fmlaLink="$M$10" lockText="1" noThreeD="1"/>
</file>

<file path=xl/ctrlProps/ctrlProp20.xml><?xml version="1.0" encoding="utf-8"?>
<formControlPr xmlns="http://schemas.microsoft.com/office/spreadsheetml/2009/9/main" objectType="CheckBox" fmlaLink="$M$27" lockText="1" noThreeD="1"/>
</file>

<file path=xl/ctrlProps/ctrlProp21.xml><?xml version="1.0" encoding="utf-8"?>
<formControlPr xmlns="http://schemas.microsoft.com/office/spreadsheetml/2009/9/main" objectType="CheckBox" fmlaLink="$M$28" lockText="1" noThreeD="1"/>
</file>

<file path=xl/ctrlProps/ctrlProp22.xml><?xml version="1.0" encoding="utf-8"?>
<formControlPr xmlns="http://schemas.microsoft.com/office/spreadsheetml/2009/9/main" objectType="CheckBox" fmlaLink="$M$29" lockText="1" noThreeD="1"/>
</file>

<file path=xl/ctrlProps/ctrlProp23.xml><?xml version="1.0" encoding="utf-8"?>
<formControlPr xmlns="http://schemas.microsoft.com/office/spreadsheetml/2009/9/main" objectType="CheckBox" fmlaLink="$M$30" lockText="1" noThreeD="1"/>
</file>

<file path=xl/ctrlProps/ctrlProp24.xml><?xml version="1.0" encoding="utf-8"?>
<formControlPr xmlns="http://schemas.microsoft.com/office/spreadsheetml/2009/9/main" objectType="CheckBox" fmlaLink="$M$31" lockText="1" noThreeD="1"/>
</file>

<file path=xl/ctrlProps/ctrlProp25.xml><?xml version="1.0" encoding="utf-8"?>
<formControlPr xmlns="http://schemas.microsoft.com/office/spreadsheetml/2009/9/main" objectType="CheckBox" fmlaLink="$M$32" lockText="1" noThreeD="1"/>
</file>

<file path=xl/ctrlProps/ctrlProp26.xml><?xml version="1.0" encoding="utf-8"?>
<formControlPr xmlns="http://schemas.microsoft.com/office/spreadsheetml/2009/9/main" objectType="CheckBox" fmlaLink="$M$33" lockText="1" noThreeD="1"/>
</file>

<file path=xl/ctrlProps/ctrlProp27.xml><?xml version="1.0" encoding="utf-8"?>
<formControlPr xmlns="http://schemas.microsoft.com/office/spreadsheetml/2009/9/main" objectType="CheckBox" fmlaLink="$M$34" lockText="1" noThreeD="1"/>
</file>

<file path=xl/ctrlProps/ctrlProp28.xml><?xml version="1.0" encoding="utf-8"?>
<formControlPr xmlns="http://schemas.microsoft.com/office/spreadsheetml/2009/9/main" objectType="CheckBox" fmlaLink="$M$35" lockText="1" noThreeD="1"/>
</file>

<file path=xl/ctrlProps/ctrlProp29.xml><?xml version="1.0" encoding="utf-8"?>
<formControlPr xmlns="http://schemas.microsoft.com/office/spreadsheetml/2009/9/main" objectType="CheckBox" fmlaLink="$M$36" lockText="1" noThreeD="1"/>
</file>

<file path=xl/ctrlProps/ctrlProp3.xml><?xml version="1.0" encoding="utf-8"?>
<formControlPr xmlns="http://schemas.microsoft.com/office/spreadsheetml/2009/9/main" objectType="CheckBox" fmlaLink="$M$9" lockText="1" noThreeD="1"/>
</file>

<file path=xl/ctrlProps/ctrlProp30.xml><?xml version="1.0" encoding="utf-8"?>
<formControlPr xmlns="http://schemas.microsoft.com/office/spreadsheetml/2009/9/main" objectType="CheckBox" fmlaLink="$M$37" lockText="1" noThreeD="1"/>
</file>

<file path=xl/ctrlProps/ctrlProp31.xml><?xml version="1.0" encoding="utf-8"?>
<formControlPr xmlns="http://schemas.microsoft.com/office/spreadsheetml/2009/9/main" objectType="CheckBox" fmlaLink="$M$38" lockText="1" noThreeD="1"/>
</file>

<file path=xl/ctrlProps/ctrlProp32.xml><?xml version="1.0" encoding="utf-8"?>
<formControlPr xmlns="http://schemas.microsoft.com/office/spreadsheetml/2009/9/main" objectType="CheckBox" fmlaLink="$AD$11" lockText="1" noThreeD="1"/>
</file>

<file path=xl/ctrlProps/ctrlProp33.xml><?xml version="1.0" encoding="utf-8"?>
<formControlPr xmlns="http://schemas.microsoft.com/office/spreadsheetml/2009/9/main" objectType="CheckBox" fmlaLink="$AD$12" lockText="1" noThreeD="1"/>
</file>

<file path=xl/ctrlProps/ctrlProp34.xml><?xml version="1.0" encoding="utf-8"?>
<formControlPr xmlns="http://schemas.microsoft.com/office/spreadsheetml/2009/9/main" objectType="CheckBox" fmlaLink="$M$8" lockText="1" noThreeD="1"/>
</file>

<file path=xl/ctrlProps/ctrlProp35.xml><?xml version="1.0" encoding="utf-8"?>
<formControlPr xmlns="http://schemas.microsoft.com/office/spreadsheetml/2009/9/main" objectType="CheckBox" fmlaLink="$AD$17" lockText="1" noThreeD="1"/>
</file>

<file path=xl/ctrlProps/ctrlProp36.xml><?xml version="1.0" encoding="utf-8"?>
<formControlPr xmlns="http://schemas.microsoft.com/office/spreadsheetml/2009/9/main" objectType="CheckBox" fmlaLink="$AD$18" lockText="1" noThreeD="1"/>
</file>

<file path=xl/ctrlProps/ctrlProp4.xml><?xml version="1.0" encoding="utf-8"?>
<formControlPr xmlns="http://schemas.microsoft.com/office/spreadsheetml/2009/9/main" objectType="CheckBox" fmlaLink="$M$11" lockText="1" noThreeD="1"/>
</file>

<file path=xl/ctrlProps/ctrlProp5.xml><?xml version="1.0" encoding="utf-8"?>
<formControlPr xmlns="http://schemas.microsoft.com/office/spreadsheetml/2009/9/main" objectType="CheckBox" fmlaLink="$M$12" lockText="1" noThreeD="1"/>
</file>

<file path=xl/ctrlProps/ctrlProp6.xml><?xml version="1.0" encoding="utf-8"?>
<formControlPr xmlns="http://schemas.microsoft.com/office/spreadsheetml/2009/9/main" objectType="CheckBox" fmlaLink="$M$13" lockText="1" noThreeD="1"/>
</file>

<file path=xl/ctrlProps/ctrlProp7.xml><?xml version="1.0" encoding="utf-8"?>
<formControlPr xmlns="http://schemas.microsoft.com/office/spreadsheetml/2009/9/main" objectType="CheckBox" fmlaLink="$M$14" lockText="1" noThreeD="1"/>
</file>

<file path=xl/ctrlProps/ctrlProp8.xml><?xml version="1.0" encoding="utf-8"?>
<formControlPr xmlns="http://schemas.microsoft.com/office/spreadsheetml/2009/9/main" objectType="CheckBox" fmlaLink="$M$15" lockText="1" noThreeD="1"/>
</file>

<file path=xl/ctrlProps/ctrlProp9.xml><?xml version="1.0" encoding="utf-8"?>
<formControlPr xmlns="http://schemas.microsoft.com/office/spreadsheetml/2009/9/main" objectType="CheckBox" fmlaLink="$M$16"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5500;&#26126;&#12411;&#12363;!A1"/></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5500;&#26126;&#12411;&#12363;!A1"/></Relationships>
</file>

<file path=xl/drawings/drawing1.xml><?xml version="1.0" encoding="utf-8"?>
<xdr:wsDr xmlns:xdr="http://schemas.openxmlformats.org/drawingml/2006/spreadsheetDrawing" xmlns:a="http://schemas.openxmlformats.org/drawingml/2006/main">
  <xdr:twoCellAnchor>
    <xdr:from>
      <xdr:col>1</xdr:col>
      <xdr:colOff>95250</xdr:colOff>
      <xdr:row>4</xdr:row>
      <xdr:rowOff>66675</xdr:rowOff>
    </xdr:from>
    <xdr:to>
      <xdr:col>1</xdr:col>
      <xdr:colOff>200025</xdr:colOff>
      <xdr:row>5</xdr:row>
      <xdr:rowOff>152400</xdr:rowOff>
    </xdr:to>
    <xdr:sp macro="" textlink="">
      <xdr:nvSpPr>
        <xdr:cNvPr id="8824" name="AutoShape 420"/>
        <xdr:cNvSpPr>
          <a:spLocks noChangeArrowheads="1"/>
        </xdr:cNvSpPr>
      </xdr:nvSpPr>
      <xdr:spPr bwMode="auto">
        <a:xfrm>
          <a:off x="152400" y="657225"/>
          <a:ext cx="104775" cy="304800"/>
        </a:xfrm>
        <a:prstGeom prst="rightArrow">
          <a:avLst>
            <a:gd name="adj1" fmla="val 50000"/>
            <a:gd name="adj2" fmla="val 25000"/>
          </a:avLst>
        </a:prstGeom>
        <a:solidFill>
          <a:srgbClr val="FFC3E1"/>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7</xdr:row>
          <xdr:rowOff>0</xdr:rowOff>
        </xdr:from>
        <xdr:to>
          <xdr:col>22</xdr:col>
          <xdr:colOff>9525</xdr:colOff>
          <xdr:row>8</xdr:row>
          <xdr:rowOff>9525</xdr:rowOff>
        </xdr:to>
        <xdr:sp macro="" textlink="">
          <xdr:nvSpPr>
            <xdr:cNvPr id="8583" name="Check Box 391" hidden="1">
              <a:extLst>
                <a:ext uri="{63B3BB69-23CF-44E3-9099-C40C66FF867C}">
                  <a14:compatExt spid="_x0000_s8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0</xdr:rowOff>
        </xdr:from>
        <xdr:to>
          <xdr:col>22</xdr:col>
          <xdr:colOff>9525</xdr:colOff>
          <xdr:row>10</xdr:row>
          <xdr:rowOff>19050</xdr:rowOff>
        </xdr:to>
        <xdr:sp macro="" textlink="">
          <xdr:nvSpPr>
            <xdr:cNvPr id="8613" name="Check Box 421" hidden="1">
              <a:extLst>
                <a:ext uri="{63B3BB69-23CF-44E3-9099-C40C66FF867C}">
                  <a14:compatExt spid="_x0000_s8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22</xdr:col>
          <xdr:colOff>9525</xdr:colOff>
          <xdr:row>9</xdr:row>
          <xdr:rowOff>28575</xdr:rowOff>
        </xdr:to>
        <xdr:sp macro="" textlink="">
          <xdr:nvSpPr>
            <xdr:cNvPr id="8615" name="Check Box 423" hidden="1">
              <a:extLst>
                <a:ext uri="{63B3BB69-23CF-44E3-9099-C40C66FF867C}">
                  <a14:compatExt spid="_x0000_s8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0</xdr:rowOff>
        </xdr:from>
        <xdr:to>
          <xdr:col>22</xdr:col>
          <xdr:colOff>9525</xdr:colOff>
          <xdr:row>11</xdr:row>
          <xdr:rowOff>9525</xdr:rowOff>
        </xdr:to>
        <xdr:sp macro="" textlink="">
          <xdr:nvSpPr>
            <xdr:cNvPr id="8616" name="Check Box 424" hidden="1">
              <a:extLst>
                <a:ext uri="{63B3BB69-23CF-44E3-9099-C40C66FF867C}">
                  <a14:compatExt spid="_x0000_s8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190500</xdr:rowOff>
        </xdr:from>
        <xdr:to>
          <xdr:col>22</xdr:col>
          <xdr:colOff>9525</xdr:colOff>
          <xdr:row>12</xdr:row>
          <xdr:rowOff>0</xdr:rowOff>
        </xdr:to>
        <xdr:sp macro="" textlink="">
          <xdr:nvSpPr>
            <xdr:cNvPr id="8618" name="Check Box 426" hidden="1">
              <a:extLst>
                <a:ext uri="{63B3BB69-23CF-44E3-9099-C40C66FF867C}">
                  <a14:compatExt spid="_x0000_s8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190500</xdr:rowOff>
        </xdr:from>
        <xdr:to>
          <xdr:col>22</xdr:col>
          <xdr:colOff>9525</xdr:colOff>
          <xdr:row>13</xdr:row>
          <xdr:rowOff>0</xdr:rowOff>
        </xdr:to>
        <xdr:sp macro="" textlink="">
          <xdr:nvSpPr>
            <xdr:cNvPr id="8620" name="Check Box 428" hidden="1">
              <a:extLst>
                <a:ext uri="{63B3BB69-23CF-44E3-9099-C40C66FF867C}">
                  <a14:compatExt spid="_x0000_s8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190500</xdr:rowOff>
        </xdr:from>
        <xdr:to>
          <xdr:col>22</xdr:col>
          <xdr:colOff>9525</xdr:colOff>
          <xdr:row>14</xdr:row>
          <xdr:rowOff>0</xdr:rowOff>
        </xdr:to>
        <xdr:sp macro="" textlink="">
          <xdr:nvSpPr>
            <xdr:cNvPr id="8622" name="Check Box 430" hidden="1">
              <a:extLst>
                <a:ext uri="{63B3BB69-23CF-44E3-9099-C40C66FF867C}">
                  <a14:compatExt spid="_x0000_s8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190500</xdr:rowOff>
        </xdr:from>
        <xdr:to>
          <xdr:col>22</xdr:col>
          <xdr:colOff>9525</xdr:colOff>
          <xdr:row>15</xdr:row>
          <xdr:rowOff>0</xdr:rowOff>
        </xdr:to>
        <xdr:sp macro="" textlink="">
          <xdr:nvSpPr>
            <xdr:cNvPr id="8624" name="Check Box 432" hidden="1">
              <a:extLst>
                <a:ext uri="{63B3BB69-23CF-44E3-9099-C40C66FF867C}">
                  <a14:compatExt spid="_x0000_s8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190500</xdr:rowOff>
        </xdr:from>
        <xdr:to>
          <xdr:col>22</xdr:col>
          <xdr:colOff>9525</xdr:colOff>
          <xdr:row>16</xdr:row>
          <xdr:rowOff>0</xdr:rowOff>
        </xdr:to>
        <xdr:sp macro="" textlink="">
          <xdr:nvSpPr>
            <xdr:cNvPr id="8626" name="Check Box 434" hidden="1">
              <a:extLst>
                <a:ext uri="{63B3BB69-23CF-44E3-9099-C40C66FF867C}">
                  <a14:compatExt spid="_x0000_s8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190500</xdr:rowOff>
        </xdr:from>
        <xdr:to>
          <xdr:col>22</xdr:col>
          <xdr:colOff>9525</xdr:colOff>
          <xdr:row>17</xdr:row>
          <xdr:rowOff>0</xdr:rowOff>
        </xdr:to>
        <xdr:sp macro="" textlink="">
          <xdr:nvSpPr>
            <xdr:cNvPr id="8628" name="Check Box 436" hidden="1">
              <a:extLst>
                <a:ext uri="{63B3BB69-23CF-44E3-9099-C40C66FF867C}">
                  <a14:compatExt spid="_x0000_s8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190500</xdr:rowOff>
        </xdr:from>
        <xdr:to>
          <xdr:col>22</xdr:col>
          <xdr:colOff>9525</xdr:colOff>
          <xdr:row>18</xdr:row>
          <xdr:rowOff>0</xdr:rowOff>
        </xdr:to>
        <xdr:sp macro="" textlink="">
          <xdr:nvSpPr>
            <xdr:cNvPr id="8630" name="Check Box 438" hidden="1">
              <a:extLst>
                <a:ext uri="{63B3BB69-23CF-44E3-9099-C40C66FF867C}">
                  <a14:compatExt spid="_x0000_s8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190500</xdr:rowOff>
        </xdr:from>
        <xdr:to>
          <xdr:col>22</xdr:col>
          <xdr:colOff>9525</xdr:colOff>
          <xdr:row>19</xdr:row>
          <xdr:rowOff>0</xdr:rowOff>
        </xdr:to>
        <xdr:sp macro="" textlink="">
          <xdr:nvSpPr>
            <xdr:cNvPr id="8632" name="Check Box 440" hidden="1">
              <a:extLst>
                <a:ext uri="{63B3BB69-23CF-44E3-9099-C40C66FF867C}">
                  <a14:compatExt spid="_x0000_s8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190500</xdr:rowOff>
        </xdr:from>
        <xdr:to>
          <xdr:col>22</xdr:col>
          <xdr:colOff>9525</xdr:colOff>
          <xdr:row>20</xdr:row>
          <xdr:rowOff>0</xdr:rowOff>
        </xdr:to>
        <xdr:sp macro="" textlink="">
          <xdr:nvSpPr>
            <xdr:cNvPr id="8634" name="Check Box 442" hidden="1">
              <a:extLst>
                <a:ext uri="{63B3BB69-23CF-44E3-9099-C40C66FF867C}">
                  <a14:compatExt spid="_x0000_s8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190500</xdr:rowOff>
        </xdr:from>
        <xdr:to>
          <xdr:col>22</xdr:col>
          <xdr:colOff>9525</xdr:colOff>
          <xdr:row>21</xdr:row>
          <xdr:rowOff>0</xdr:rowOff>
        </xdr:to>
        <xdr:sp macro="" textlink="">
          <xdr:nvSpPr>
            <xdr:cNvPr id="8636" name="Check Box 444" hidden="1">
              <a:extLst>
                <a:ext uri="{63B3BB69-23CF-44E3-9099-C40C66FF867C}">
                  <a14:compatExt spid="_x0000_s8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190500</xdr:rowOff>
        </xdr:from>
        <xdr:to>
          <xdr:col>22</xdr:col>
          <xdr:colOff>9525</xdr:colOff>
          <xdr:row>22</xdr:row>
          <xdr:rowOff>0</xdr:rowOff>
        </xdr:to>
        <xdr:sp macro="" textlink="">
          <xdr:nvSpPr>
            <xdr:cNvPr id="8638" name="Check Box 446" hidden="1">
              <a:extLst>
                <a:ext uri="{63B3BB69-23CF-44E3-9099-C40C66FF867C}">
                  <a14:compatExt spid="_x0000_s8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190500</xdr:rowOff>
        </xdr:from>
        <xdr:to>
          <xdr:col>22</xdr:col>
          <xdr:colOff>9525</xdr:colOff>
          <xdr:row>23</xdr:row>
          <xdr:rowOff>0</xdr:rowOff>
        </xdr:to>
        <xdr:sp macro="" textlink="">
          <xdr:nvSpPr>
            <xdr:cNvPr id="8640" name="Check Box 448" hidden="1">
              <a:extLst>
                <a:ext uri="{63B3BB69-23CF-44E3-9099-C40C66FF867C}">
                  <a14:compatExt spid="_x0000_s8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190500</xdr:rowOff>
        </xdr:from>
        <xdr:to>
          <xdr:col>22</xdr:col>
          <xdr:colOff>9525</xdr:colOff>
          <xdr:row>24</xdr:row>
          <xdr:rowOff>0</xdr:rowOff>
        </xdr:to>
        <xdr:sp macro="" textlink="">
          <xdr:nvSpPr>
            <xdr:cNvPr id="8642" name="Check Box 450" hidden="1">
              <a:extLst>
                <a:ext uri="{63B3BB69-23CF-44E3-9099-C40C66FF867C}">
                  <a14:compatExt spid="_x0000_s8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190500</xdr:rowOff>
        </xdr:from>
        <xdr:to>
          <xdr:col>22</xdr:col>
          <xdr:colOff>9525</xdr:colOff>
          <xdr:row>25</xdr:row>
          <xdr:rowOff>0</xdr:rowOff>
        </xdr:to>
        <xdr:sp macro="" textlink="">
          <xdr:nvSpPr>
            <xdr:cNvPr id="8644" name="Check Box 452" hidden="1">
              <a:extLst>
                <a:ext uri="{63B3BB69-23CF-44E3-9099-C40C66FF867C}">
                  <a14:compatExt spid="_x0000_s8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190500</xdr:rowOff>
        </xdr:from>
        <xdr:to>
          <xdr:col>22</xdr:col>
          <xdr:colOff>9525</xdr:colOff>
          <xdr:row>26</xdr:row>
          <xdr:rowOff>0</xdr:rowOff>
        </xdr:to>
        <xdr:sp macro="" textlink="">
          <xdr:nvSpPr>
            <xdr:cNvPr id="8646" name="Check Box 454" hidden="1">
              <a:extLst>
                <a:ext uri="{63B3BB69-23CF-44E3-9099-C40C66FF867C}">
                  <a14:compatExt spid="_x0000_s8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190500</xdr:rowOff>
        </xdr:from>
        <xdr:to>
          <xdr:col>22</xdr:col>
          <xdr:colOff>9525</xdr:colOff>
          <xdr:row>27</xdr:row>
          <xdr:rowOff>0</xdr:rowOff>
        </xdr:to>
        <xdr:sp macro="" textlink="">
          <xdr:nvSpPr>
            <xdr:cNvPr id="8648" name="Check Box 456" hidden="1">
              <a:extLst>
                <a:ext uri="{63B3BB69-23CF-44E3-9099-C40C66FF867C}">
                  <a14:compatExt spid="_x0000_s8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190500</xdr:rowOff>
        </xdr:from>
        <xdr:to>
          <xdr:col>22</xdr:col>
          <xdr:colOff>9525</xdr:colOff>
          <xdr:row>28</xdr:row>
          <xdr:rowOff>0</xdr:rowOff>
        </xdr:to>
        <xdr:sp macro="" textlink="">
          <xdr:nvSpPr>
            <xdr:cNvPr id="8650" name="Check Box 458" hidden="1">
              <a:extLst>
                <a:ext uri="{63B3BB69-23CF-44E3-9099-C40C66FF867C}">
                  <a14:compatExt spid="_x0000_s8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190500</xdr:rowOff>
        </xdr:from>
        <xdr:to>
          <xdr:col>22</xdr:col>
          <xdr:colOff>9525</xdr:colOff>
          <xdr:row>29</xdr:row>
          <xdr:rowOff>0</xdr:rowOff>
        </xdr:to>
        <xdr:sp macro="" textlink="">
          <xdr:nvSpPr>
            <xdr:cNvPr id="8652" name="Check Box 460" hidden="1">
              <a:extLst>
                <a:ext uri="{63B3BB69-23CF-44E3-9099-C40C66FF867C}">
                  <a14:compatExt spid="_x0000_s8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190500</xdr:rowOff>
        </xdr:from>
        <xdr:to>
          <xdr:col>22</xdr:col>
          <xdr:colOff>9525</xdr:colOff>
          <xdr:row>30</xdr:row>
          <xdr:rowOff>0</xdr:rowOff>
        </xdr:to>
        <xdr:sp macro="" textlink="">
          <xdr:nvSpPr>
            <xdr:cNvPr id="8654" name="Check Box 462" hidden="1">
              <a:extLst>
                <a:ext uri="{63B3BB69-23CF-44E3-9099-C40C66FF867C}">
                  <a14:compatExt spid="_x0000_s8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190500</xdr:rowOff>
        </xdr:from>
        <xdr:to>
          <xdr:col>22</xdr:col>
          <xdr:colOff>9525</xdr:colOff>
          <xdr:row>31</xdr:row>
          <xdr:rowOff>0</xdr:rowOff>
        </xdr:to>
        <xdr:sp macro="" textlink="">
          <xdr:nvSpPr>
            <xdr:cNvPr id="8656" name="Check Box 464" hidden="1">
              <a:extLst>
                <a:ext uri="{63B3BB69-23CF-44E3-9099-C40C66FF867C}">
                  <a14:compatExt spid="_x0000_s8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190500</xdr:rowOff>
        </xdr:from>
        <xdr:to>
          <xdr:col>22</xdr:col>
          <xdr:colOff>9525</xdr:colOff>
          <xdr:row>32</xdr:row>
          <xdr:rowOff>0</xdr:rowOff>
        </xdr:to>
        <xdr:sp macro="" textlink="">
          <xdr:nvSpPr>
            <xdr:cNvPr id="8658" name="Check Box 466" hidden="1">
              <a:extLst>
                <a:ext uri="{63B3BB69-23CF-44E3-9099-C40C66FF867C}">
                  <a14:compatExt spid="_x0000_s8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190500</xdr:rowOff>
        </xdr:from>
        <xdr:to>
          <xdr:col>22</xdr:col>
          <xdr:colOff>9525</xdr:colOff>
          <xdr:row>33</xdr:row>
          <xdr:rowOff>0</xdr:rowOff>
        </xdr:to>
        <xdr:sp macro="" textlink="">
          <xdr:nvSpPr>
            <xdr:cNvPr id="8660" name="Check Box 468" hidden="1">
              <a:extLst>
                <a:ext uri="{63B3BB69-23CF-44E3-9099-C40C66FF867C}">
                  <a14:compatExt spid="_x0000_s8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190500</xdr:rowOff>
        </xdr:from>
        <xdr:to>
          <xdr:col>22</xdr:col>
          <xdr:colOff>9525</xdr:colOff>
          <xdr:row>34</xdr:row>
          <xdr:rowOff>0</xdr:rowOff>
        </xdr:to>
        <xdr:sp macro="" textlink="">
          <xdr:nvSpPr>
            <xdr:cNvPr id="8662" name="Check Box 470" hidden="1">
              <a:extLst>
                <a:ext uri="{63B3BB69-23CF-44E3-9099-C40C66FF867C}">
                  <a14:compatExt spid="_x0000_s8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190500</xdr:rowOff>
        </xdr:from>
        <xdr:to>
          <xdr:col>22</xdr:col>
          <xdr:colOff>9525</xdr:colOff>
          <xdr:row>35</xdr:row>
          <xdr:rowOff>0</xdr:rowOff>
        </xdr:to>
        <xdr:sp macro="" textlink="">
          <xdr:nvSpPr>
            <xdr:cNvPr id="8664" name="Check Box 472" hidden="1">
              <a:extLst>
                <a:ext uri="{63B3BB69-23CF-44E3-9099-C40C66FF867C}">
                  <a14:compatExt spid="_x0000_s86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190500</xdr:rowOff>
        </xdr:from>
        <xdr:to>
          <xdr:col>22</xdr:col>
          <xdr:colOff>9525</xdr:colOff>
          <xdr:row>36</xdr:row>
          <xdr:rowOff>0</xdr:rowOff>
        </xdr:to>
        <xdr:sp macro="" textlink="">
          <xdr:nvSpPr>
            <xdr:cNvPr id="8666" name="Check Box 474" hidden="1">
              <a:extLst>
                <a:ext uri="{63B3BB69-23CF-44E3-9099-C40C66FF867C}">
                  <a14:compatExt spid="_x0000_s86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190500</xdr:rowOff>
        </xdr:from>
        <xdr:to>
          <xdr:col>22</xdr:col>
          <xdr:colOff>9525</xdr:colOff>
          <xdr:row>37</xdr:row>
          <xdr:rowOff>0</xdr:rowOff>
        </xdr:to>
        <xdr:sp macro="" textlink="">
          <xdr:nvSpPr>
            <xdr:cNvPr id="8668" name="Check Box 476" hidden="1">
              <a:extLst>
                <a:ext uri="{63B3BB69-23CF-44E3-9099-C40C66FF867C}">
                  <a14:compatExt spid="_x0000_s86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190500</xdr:rowOff>
        </xdr:from>
        <xdr:to>
          <xdr:col>22</xdr:col>
          <xdr:colOff>9525</xdr:colOff>
          <xdr:row>38</xdr:row>
          <xdr:rowOff>0</xdr:rowOff>
        </xdr:to>
        <xdr:sp macro="" textlink="">
          <xdr:nvSpPr>
            <xdr:cNvPr id="8670" name="Check Box 478" hidden="1">
              <a:extLst>
                <a:ext uri="{63B3BB69-23CF-44E3-9099-C40C66FF867C}">
                  <a14:compatExt spid="_x0000_s86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10</xdr:row>
          <xdr:rowOff>0</xdr:rowOff>
        </xdr:from>
        <xdr:to>
          <xdr:col>31</xdr:col>
          <xdr:colOff>66675</xdr:colOff>
          <xdr:row>11</xdr:row>
          <xdr:rowOff>9525</xdr:rowOff>
        </xdr:to>
        <xdr:sp macro="" textlink="">
          <xdr:nvSpPr>
            <xdr:cNvPr id="8672" name="Check Box 480" hidden="1">
              <a:extLst>
                <a:ext uri="{63B3BB69-23CF-44E3-9099-C40C66FF867C}">
                  <a14:compatExt spid="_x0000_s86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0</xdr:rowOff>
        </xdr:from>
        <xdr:to>
          <xdr:col>31</xdr:col>
          <xdr:colOff>66675</xdr:colOff>
          <xdr:row>12</xdr:row>
          <xdr:rowOff>9525</xdr:rowOff>
        </xdr:to>
        <xdr:sp macro="" textlink="">
          <xdr:nvSpPr>
            <xdr:cNvPr id="8673" name="Check Box 481" hidden="1">
              <a:extLst>
                <a:ext uri="{63B3BB69-23CF-44E3-9099-C40C66FF867C}">
                  <a14:compatExt spid="_x0000_s8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16</xdr:row>
          <xdr:rowOff>0</xdr:rowOff>
        </xdr:from>
        <xdr:to>
          <xdr:col>31</xdr:col>
          <xdr:colOff>66675</xdr:colOff>
          <xdr:row>17</xdr:row>
          <xdr:rowOff>9525</xdr:rowOff>
        </xdr:to>
        <xdr:sp macro="" textlink="">
          <xdr:nvSpPr>
            <xdr:cNvPr id="8675" name="Check Box 483" hidden="1">
              <a:extLst>
                <a:ext uri="{63B3BB69-23CF-44E3-9099-C40C66FF867C}">
                  <a14:compatExt spid="_x0000_s8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16</xdr:row>
          <xdr:rowOff>0</xdr:rowOff>
        </xdr:from>
        <xdr:to>
          <xdr:col>31</xdr:col>
          <xdr:colOff>66675</xdr:colOff>
          <xdr:row>17</xdr:row>
          <xdr:rowOff>9525</xdr:rowOff>
        </xdr:to>
        <xdr:sp macro="" textlink="">
          <xdr:nvSpPr>
            <xdr:cNvPr id="8676" name="Check Box 484" hidden="1">
              <a:extLst>
                <a:ext uri="{63B3BB69-23CF-44E3-9099-C40C66FF867C}">
                  <a14:compatExt spid="_x0000_s8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17</xdr:row>
          <xdr:rowOff>0</xdr:rowOff>
        </xdr:from>
        <xdr:to>
          <xdr:col>31</xdr:col>
          <xdr:colOff>66675</xdr:colOff>
          <xdr:row>18</xdr:row>
          <xdr:rowOff>9525</xdr:rowOff>
        </xdr:to>
        <xdr:sp macro="" textlink="">
          <xdr:nvSpPr>
            <xdr:cNvPr id="8677" name="Check Box 485" hidden="1">
              <a:extLst>
                <a:ext uri="{63B3BB69-23CF-44E3-9099-C40C66FF867C}">
                  <a14:compatExt spid="_x0000_s867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33</xdr:col>
      <xdr:colOff>28575</xdr:colOff>
      <xdr:row>3</xdr:row>
      <xdr:rowOff>38100</xdr:rowOff>
    </xdr:from>
    <xdr:to>
      <xdr:col>33</xdr:col>
      <xdr:colOff>161925</xdr:colOff>
      <xdr:row>3</xdr:row>
      <xdr:rowOff>161925</xdr:rowOff>
    </xdr:to>
    <xdr:sp macro="" textlink="">
      <xdr:nvSpPr>
        <xdr:cNvPr id="2058" name="AutoShape 10"/>
        <xdr:cNvSpPr>
          <a:spLocks noChangeArrowheads="1"/>
        </xdr:cNvSpPr>
      </xdr:nvSpPr>
      <xdr:spPr bwMode="auto">
        <a:xfrm>
          <a:off x="9286875" y="447675"/>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33</xdr:col>
      <xdr:colOff>28575</xdr:colOff>
      <xdr:row>4</xdr:row>
      <xdr:rowOff>19050</xdr:rowOff>
    </xdr:from>
    <xdr:to>
      <xdr:col>33</xdr:col>
      <xdr:colOff>161925</xdr:colOff>
      <xdr:row>4</xdr:row>
      <xdr:rowOff>142875</xdr:rowOff>
    </xdr:to>
    <xdr:sp macro="" textlink="">
      <xdr:nvSpPr>
        <xdr:cNvPr id="2059" name="AutoShape 11"/>
        <xdr:cNvSpPr>
          <a:spLocks noChangeArrowheads="1"/>
        </xdr:cNvSpPr>
      </xdr:nvSpPr>
      <xdr:spPr bwMode="auto">
        <a:xfrm>
          <a:off x="9286875" y="619125"/>
          <a:ext cx="133350" cy="123825"/>
        </a:xfrm>
        <a:prstGeom prst="star5">
          <a:avLst/>
        </a:prstGeom>
        <a:solidFill>
          <a:srgbClr val="BDF8A0"/>
        </a:solidFill>
        <a:ln w="9525">
          <a:solidFill>
            <a:srgbClr val="000000"/>
          </a:solidFill>
          <a:miter lim="800000"/>
          <a:headEnd/>
          <a:tailEnd/>
        </a:ln>
      </xdr:spPr>
      <xdr:txBody>
        <a:bodyPr/>
        <a:lstStyle/>
        <a:p>
          <a:endParaRPr lang="ja-JP" altLang="en-US"/>
        </a:p>
      </xdr:txBody>
    </xdr:sp>
    <xdr:clientData/>
  </xdr:twoCellAnchor>
  <xdr:twoCellAnchor editAs="oneCell">
    <xdr:from>
      <xdr:col>31</xdr:col>
      <xdr:colOff>628650</xdr:colOff>
      <xdr:row>2</xdr:row>
      <xdr:rowOff>0</xdr:rowOff>
    </xdr:from>
    <xdr:to>
      <xdr:col>33</xdr:col>
      <xdr:colOff>190500</xdr:colOff>
      <xdr:row>2</xdr:row>
      <xdr:rowOff>152400</xdr:rowOff>
    </xdr:to>
    <xdr:pic>
      <xdr:nvPicPr>
        <xdr:cNvPr id="2285" name="Picture 12">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58300" y="219075"/>
          <a:ext cx="190500" cy="152400"/>
        </a:xfrm>
        <a:prstGeom prst="rect">
          <a:avLst/>
        </a:prstGeom>
        <a:solidFill>
          <a:srgbClr val="FEE5CC"/>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32</xdr:col>
      <xdr:colOff>28575</xdr:colOff>
      <xdr:row>3</xdr:row>
      <xdr:rowOff>38100</xdr:rowOff>
    </xdr:from>
    <xdr:to>
      <xdr:col>32</xdr:col>
      <xdr:colOff>161925</xdr:colOff>
      <xdr:row>3</xdr:row>
      <xdr:rowOff>161925</xdr:rowOff>
    </xdr:to>
    <xdr:sp macro="" textlink="">
      <xdr:nvSpPr>
        <xdr:cNvPr id="5123" name="AutoShape 3"/>
        <xdr:cNvSpPr>
          <a:spLocks noChangeArrowheads="1"/>
        </xdr:cNvSpPr>
      </xdr:nvSpPr>
      <xdr:spPr bwMode="auto">
        <a:xfrm>
          <a:off x="9277350" y="45720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32</xdr:col>
      <xdr:colOff>28575</xdr:colOff>
      <xdr:row>4</xdr:row>
      <xdr:rowOff>19050</xdr:rowOff>
    </xdr:from>
    <xdr:to>
      <xdr:col>32</xdr:col>
      <xdr:colOff>161925</xdr:colOff>
      <xdr:row>4</xdr:row>
      <xdr:rowOff>142875</xdr:rowOff>
    </xdr:to>
    <xdr:sp macro="" textlink="">
      <xdr:nvSpPr>
        <xdr:cNvPr id="5124" name="AutoShape 4"/>
        <xdr:cNvSpPr>
          <a:spLocks noChangeArrowheads="1"/>
        </xdr:cNvSpPr>
      </xdr:nvSpPr>
      <xdr:spPr bwMode="auto">
        <a:xfrm>
          <a:off x="9277350" y="628650"/>
          <a:ext cx="133350" cy="123825"/>
        </a:xfrm>
        <a:prstGeom prst="star5">
          <a:avLst/>
        </a:prstGeom>
        <a:solidFill>
          <a:srgbClr val="BDF8A0"/>
        </a:solidFill>
        <a:ln w="9525">
          <a:solidFill>
            <a:srgbClr val="000000"/>
          </a:solidFill>
          <a:miter lim="800000"/>
          <a:headEnd/>
          <a:tailEnd/>
        </a:ln>
      </xdr:spPr>
      <xdr:txBody>
        <a:bodyPr/>
        <a:lstStyle/>
        <a:p>
          <a:endParaRPr lang="ja-JP" altLang="en-US"/>
        </a:p>
      </xdr:txBody>
    </xdr:sp>
    <xdr:clientData/>
  </xdr:twoCellAnchor>
  <xdr:twoCellAnchor editAs="oneCell">
    <xdr:from>
      <xdr:col>30</xdr:col>
      <xdr:colOff>628650</xdr:colOff>
      <xdr:row>2</xdr:row>
      <xdr:rowOff>0</xdr:rowOff>
    </xdr:from>
    <xdr:to>
      <xdr:col>32</xdr:col>
      <xdr:colOff>200025</xdr:colOff>
      <xdr:row>2</xdr:row>
      <xdr:rowOff>152400</xdr:rowOff>
    </xdr:to>
    <xdr:pic>
      <xdr:nvPicPr>
        <xdr:cNvPr id="5350" name="Picture 5">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48775" y="228600"/>
          <a:ext cx="200025" cy="152400"/>
        </a:xfrm>
        <a:prstGeom prst="rect">
          <a:avLst/>
        </a:prstGeom>
        <a:solidFill>
          <a:srgbClr val="FEE5CC"/>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ree%20s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賞与"/>
      <sheetName val="社員明細書"/>
      <sheetName val="時給支払明細書"/>
      <sheetName val="☆start"/>
      <sheetName val="集計表"/>
      <sheetName val="時給社員A"/>
      <sheetName val="時給社員B"/>
      <sheetName val="年末調整用集計"/>
      <sheetName val="年調原本"/>
    </sheetNames>
    <sheetDataSet>
      <sheetData sheetId="0"/>
      <sheetData sheetId="1">
        <row r="7">
          <cell r="K7" t="str">
            <v>支給金額</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kawagoe.or.jp/tools/koyo.htm" TargetMode="External"/><Relationship Id="rId7" Type="http://schemas.openxmlformats.org/officeDocument/2006/relationships/comments" Target="../comments1.xml"/><Relationship Id="rId2" Type="http://schemas.openxmlformats.org/officeDocument/2006/relationships/hyperlink" Target="http://www.jtuc-rengo.jp/tochigi/soudan/koyouho.html" TargetMode="External"/><Relationship Id="rId1" Type="http://schemas.openxmlformats.org/officeDocument/2006/relationships/hyperlink" Target="http://www.kawagoe.or.jp/tools/koyo.htm"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kouji@clovernet.ne.jp" TargetMode="External"/></Relationships>
</file>

<file path=xl/worksheets/_rels/sheet10.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422"/>
  <sheetViews>
    <sheetView workbookViewId="0">
      <selection activeCell="O29" sqref="O29"/>
    </sheetView>
  </sheetViews>
  <sheetFormatPr defaultRowHeight="13.5"/>
  <cols>
    <col min="1" max="1" width="2.625" customWidth="1"/>
    <col min="2" max="2" width="4.625" style="494" customWidth="1"/>
    <col min="3" max="3" width="3.375" style="543" customWidth="1"/>
    <col min="4" max="4" width="6" style="494" customWidth="1"/>
    <col min="5" max="6" width="8.5" style="494" customWidth="1"/>
    <col min="7" max="7" width="14.75" style="494" customWidth="1"/>
    <col min="8" max="8" width="11.25" style="494" customWidth="1"/>
    <col min="9" max="9" width="9.25" style="494" customWidth="1"/>
    <col min="10" max="10" width="10.375" style="494" customWidth="1"/>
    <col min="11" max="11" width="6.625" style="494" customWidth="1"/>
    <col min="12" max="12" width="6.625" customWidth="1"/>
    <col min="13" max="13" width="4.75" customWidth="1"/>
    <col min="14" max="14" width="5.25" customWidth="1"/>
    <col min="15" max="15" width="6.625" customWidth="1"/>
    <col min="16" max="16" width="7.125" customWidth="1"/>
    <col min="17" max="19" width="9" style="271"/>
    <col min="20" max="20" width="11.125" style="271" customWidth="1"/>
    <col min="21" max="21" width="9" style="271"/>
    <col min="22" max="22" width="18.5" style="271" customWidth="1"/>
    <col min="23" max="23" width="18.75" style="168" customWidth="1"/>
    <col min="24" max="24" width="10.125" style="362" customWidth="1"/>
    <col min="25" max="25" width="11.5" style="362" customWidth="1"/>
    <col min="26" max="26" width="8.625" style="362" customWidth="1"/>
    <col min="27" max="27" width="8.125" style="362" customWidth="1"/>
    <col min="28" max="28" width="7.875" style="362" customWidth="1"/>
    <col min="29" max="29" width="8" style="362" customWidth="1"/>
    <col min="30" max="30" width="7.75" style="362" customWidth="1"/>
    <col min="31" max="33" width="8.5" style="362" customWidth="1"/>
    <col min="34" max="34" width="7.625" style="362" customWidth="1"/>
    <col min="35" max="35" width="7.75" style="362" customWidth="1"/>
    <col min="36" max="36" width="9.125" style="390" customWidth="1"/>
    <col min="37" max="43" width="9" style="168"/>
    <col min="44" max="44" width="7" style="168" customWidth="1"/>
    <col min="45" max="45" width="55.25" style="168" customWidth="1"/>
    <col min="46" max="46" width="20" style="168" customWidth="1"/>
    <col min="47" max="47" width="20.125" style="168" customWidth="1"/>
    <col min="48" max="16384" width="9" style="168"/>
  </cols>
  <sheetData>
    <row r="1" spans="1:45" ht="22.5" customHeight="1">
      <c r="L1" s="574"/>
      <c r="M1" s="574"/>
      <c r="N1" s="574"/>
      <c r="O1" s="574"/>
      <c r="P1" s="574"/>
      <c r="Q1" s="574"/>
      <c r="R1" s="574"/>
      <c r="X1" s="776" t="s">
        <v>55</v>
      </c>
      <c r="Y1" s="776"/>
      <c r="Z1" s="392"/>
      <c r="AA1" s="392"/>
      <c r="AB1" s="392"/>
      <c r="AC1" s="393" t="s">
        <v>228</v>
      </c>
      <c r="AD1" s="392"/>
      <c r="AE1" s="392"/>
      <c r="AF1" s="392"/>
      <c r="AG1" s="392"/>
      <c r="AH1" s="392"/>
      <c r="AI1" s="392"/>
      <c r="AJ1" s="391" t="s">
        <v>227</v>
      </c>
      <c r="AL1" s="346" t="s">
        <v>200</v>
      </c>
      <c r="AM1" s="271"/>
      <c r="AN1" s="271"/>
      <c r="AO1" s="271" t="s">
        <v>201</v>
      </c>
      <c r="AP1" s="271"/>
      <c r="AQ1" s="271"/>
    </row>
    <row r="2" spans="1:45" ht="20.25" customHeight="1" thickBot="1">
      <c r="B2" s="567"/>
      <c r="D2" s="564"/>
      <c r="E2" s="568"/>
      <c r="F2" s="661" t="s">
        <v>265</v>
      </c>
      <c r="G2" s="568"/>
      <c r="H2" s="568"/>
      <c r="J2" s="569" t="s">
        <v>290</v>
      </c>
      <c r="Q2"/>
      <c r="R2"/>
      <c r="X2" s="777"/>
      <c r="Y2" s="777"/>
      <c r="Z2" s="778" t="s">
        <v>57</v>
      </c>
      <c r="AA2" s="779"/>
      <c r="AB2" s="779"/>
      <c r="AC2" s="779"/>
      <c r="AD2" s="779"/>
      <c r="AE2" s="779"/>
      <c r="AF2" s="779"/>
      <c r="AG2" s="779"/>
      <c r="AH2" s="398"/>
      <c r="AI2" s="399"/>
      <c r="AJ2" s="391"/>
      <c r="AL2" s="780" t="s">
        <v>152</v>
      </c>
      <c r="AM2" s="775" t="s">
        <v>153</v>
      </c>
      <c r="AN2" s="775"/>
      <c r="AO2" s="775" t="s">
        <v>154</v>
      </c>
      <c r="AP2" s="775"/>
      <c r="AQ2" s="347" t="s">
        <v>6</v>
      </c>
      <c r="AR2" s="8"/>
    </row>
    <row r="3" spans="1:45" ht="12" customHeight="1">
      <c r="B3" s="575"/>
      <c r="C3" s="640"/>
      <c r="D3" s="576"/>
      <c r="E3" s="458"/>
      <c r="F3" s="458"/>
      <c r="G3" s="458"/>
      <c r="H3" s="458"/>
      <c r="I3" s="458"/>
      <c r="J3" s="458"/>
      <c r="K3" s="458"/>
      <c r="L3" s="458"/>
      <c r="M3" s="458"/>
      <c r="N3" s="458"/>
      <c r="O3" s="458"/>
      <c r="P3" s="458"/>
      <c r="Q3" s="458"/>
      <c r="R3" s="458"/>
      <c r="X3" s="363" t="s">
        <v>58</v>
      </c>
      <c r="Y3" s="364" t="s">
        <v>59</v>
      </c>
      <c r="Z3" s="400">
        <v>0</v>
      </c>
      <c r="AA3" s="401">
        <v>1</v>
      </c>
      <c r="AB3" s="401">
        <v>2</v>
      </c>
      <c r="AC3" s="401">
        <v>3</v>
      </c>
      <c r="AD3" s="401">
        <v>4</v>
      </c>
      <c r="AE3" s="401">
        <v>5</v>
      </c>
      <c r="AF3" s="401">
        <v>6</v>
      </c>
      <c r="AG3" s="401">
        <v>7</v>
      </c>
      <c r="AH3" s="401">
        <v>8</v>
      </c>
      <c r="AI3" s="402">
        <v>9</v>
      </c>
      <c r="AJ3" s="396"/>
      <c r="AL3" s="780"/>
      <c r="AM3" s="347" t="s">
        <v>155</v>
      </c>
      <c r="AN3" s="347" t="s">
        <v>156</v>
      </c>
      <c r="AO3" s="347" t="s">
        <v>157</v>
      </c>
      <c r="AP3" s="347" t="s">
        <v>158</v>
      </c>
      <c r="AQ3" s="347" t="s">
        <v>159</v>
      </c>
      <c r="AR3" s="8"/>
    </row>
    <row r="4" spans="1:45" ht="20.25" customHeight="1" thickBot="1">
      <c r="B4" s="575"/>
      <c r="C4" s="641" t="s">
        <v>252</v>
      </c>
      <c r="D4" s="572"/>
      <c r="E4" s="572"/>
      <c r="F4" s="572"/>
      <c r="G4" s="572"/>
      <c r="H4" s="572"/>
      <c r="I4" s="572"/>
      <c r="J4" s="572"/>
      <c r="K4" s="572"/>
      <c r="L4" s="458"/>
      <c r="M4" s="458"/>
      <c r="N4" s="458"/>
      <c r="O4" s="458"/>
      <c r="P4" s="458"/>
      <c r="Q4" s="458"/>
      <c r="R4" s="458"/>
      <c r="S4" s="458"/>
      <c r="T4" s="458"/>
      <c r="U4" s="458"/>
      <c r="V4" s="458"/>
      <c r="W4" s="458"/>
      <c r="X4" s="553">
        <v>0</v>
      </c>
      <c r="Y4" s="554">
        <v>87000</v>
      </c>
      <c r="Z4" s="555"/>
      <c r="AA4" s="555">
        <v>0</v>
      </c>
      <c r="AB4" s="555">
        <v>0</v>
      </c>
      <c r="AC4" s="555">
        <v>0</v>
      </c>
      <c r="AD4" s="555">
        <v>0</v>
      </c>
      <c r="AE4" s="555">
        <v>0</v>
      </c>
      <c r="AF4" s="555">
        <v>0</v>
      </c>
      <c r="AG4" s="555">
        <v>0</v>
      </c>
      <c r="AH4" s="378">
        <f>IF(+AG4-(AE4-AF4)&gt;0,AG4-(AE4-AF4),0)</f>
        <v>0</v>
      </c>
      <c r="AI4" s="403">
        <f>IF(+AH4-(AF4-AG4)&gt;0,AH4-(AF4-AG4),0)</f>
        <v>0</v>
      </c>
      <c r="AJ4" s="397"/>
      <c r="AL4" s="348"/>
      <c r="AM4" s="349">
        <v>0</v>
      </c>
      <c r="AN4" s="349">
        <v>98000</v>
      </c>
      <c r="AO4" s="349">
        <v>0</v>
      </c>
      <c r="AP4" s="350">
        <v>0</v>
      </c>
      <c r="AQ4" s="350">
        <v>0</v>
      </c>
      <c r="AR4" s="8"/>
      <c r="AS4" s="365"/>
    </row>
    <row r="5" spans="1:45" s="273" customFormat="1" ht="13.5" customHeight="1" thickTop="1">
      <c r="A5"/>
      <c r="B5" s="575">
        <v>1</v>
      </c>
      <c r="C5" s="642" t="s">
        <v>237</v>
      </c>
      <c r="D5" s="607"/>
      <c r="E5" s="578"/>
      <c r="F5" s="572"/>
      <c r="G5" s="572"/>
      <c r="H5" s="572"/>
      <c r="I5" s="572"/>
      <c r="J5" s="572"/>
      <c r="K5" s="572"/>
      <c r="L5" s="458"/>
      <c r="M5" s="458"/>
      <c r="N5" s="458"/>
      <c r="O5" s="458"/>
      <c r="P5" s="458"/>
      <c r="Q5" s="458"/>
      <c r="R5" s="458"/>
      <c r="T5" s="412"/>
      <c r="U5" s="781" t="s">
        <v>248</v>
      </c>
      <c r="V5" s="782"/>
      <c r="W5" s="783"/>
      <c r="X5" s="405">
        <v>87000</v>
      </c>
      <c r="Y5" s="459">
        <v>88000</v>
      </c>
      <c r="Z5" s="461">
        <v>0</v>
      </c>
      <c r="AA5" s="462">
        <v>0</v>
      </c>
      <c r="AB5" s="462">
        <v>0</v>
      </c>
      <c r="AC5" s="462">
        <v>0</v>
      </c>
      <c r="AD5" s="462">
        <v>0</v>
      </c>
      <c r="AE5" s="462">
        <v>0</v>
      </c>
      <c r="AF5" s="462">
        <v>0</v>
      </c>
      <c r="AG5" s="463">
        <v>0</v>
      </c>
      <c r="AH5" s="460">
        <f t="shared" ref="AH5:AI20" si="0">IF(AG5-1580&gt;0,AG5-1580,0)</f>
        <v>0</v>
      </c>
      <c r="AI5" s="497">
        <f t="shared" si="0"/>
        <v>0</v>
      </c>
      <c r="AJ5" s="498">
        <v>0</v>
      </c>
      <c r="AL5" s="351">
        <v>1</v>
      </c>
      <c r="AM5" s="352">
        <v>98000</v>
      </c>
      <c r="AN5" s="379">
        <f t="shared" ref="AN5:AN42" si="1">AM6</f>
        <v>101000</v>
      </c>
      <c r="AO5" s="352">
        <v>4018</v>
      </c>
      <c r="AP5" s="352">
        <v>4631</v>
      </c>
      <c r="AQ5" s="352">
        <v>7001</v>
      </c>
      <c r="AR5" s="8"/>
    </row>
    <row r="6" spans="1:45" s="273" customFormat="1" ht="15" customHeight="1" thickBot="1">
      <c r="A6"/>
      <c r="B6" s="575"/>
      <c r="C6" s="579" t="s">
        <v>123</v>
      </c>
      <c r="D6" s="632" t="s">
        <v>291</v>
      </c>
      <c r="E6" s="632"/>
      <c r="F6" s="632"/>
      <c r="G6" s="566"/>
      <c r="H6" s="632"/>
      <c r="I6" s="577"/>
      <c r="J6" s="577"/>
      <c r="K6" s="572"/>
      <c r="L6" s="458"/>
      <c r="M6" s="458"/>
      <c r="N6" s="458"/>
      <c r="O6" s="458"/>
      <c r="P6" s="458"/>
      <c r="Q6" s="458"/>
      <c r="R6" s="458"/>
      <c r="T6" s="413"/>
      <c r="U6" s="784"/>
      <c r="V6" s="785"/>
      <c r="W6" s="786"/>
      <c r="X6" s="406">
        <v>88000</v>
      </c>
      <c r="Y6" s="459">
        <v>89000</v>
      </c>
      <c r="Z6" s="464">
        <v>130</v>
      </c>
      <c r="AA6" s="407">
        <v>0</v>
      </c>
      <c r="AB6" s="407">
        <v>0</v>
      </c>
      <c r="AC6" s="407">
        <v>0</v>
      </c>
      <c r="AD6" s="407">
        <v>0</v>
      </c>
      <c r="AE6" s="407">
        <v>0</v>
      </c>
      <c r="AF6" s="407">
        <v>0</v>
      </c>
      <c r="AG6" s="465">
        <v>0</v>
      </c>
      <c r="AH6" s="460">
        <f t="shared" si="0"/>
        <v>0</v>
      </c>
      <c r="AI6" s="497">
        <f t="shared" si="0"/>
        <v>0</v>
      </c>
      <c r="AJ6" s="499">
        <v>3100</v>
      </c>
      <c r="AL6" s="381">
        <f t="shared" ref="AL6:AL43" si="2">AL5+1</f>
        <v>2</v>
      </c>
      <c r="AM6" s="352">
        <v>101000</v>
      </c>
      <c r="AN6" s="379">
        <f t="shared" si="1"/>
        <v>107000</v>
      </c>
      <c r="AO6" s="352">
        <v>4264</v>
      </c>
      <c r="AP6" s="352">
        <v>4914</v>
      </c>
      <c r="AQ6" s="352">
        <v>7430</v>
      </c>
      <c r="AR6" s="8"/>
    </row>
    <row r="7" spans="1:45" s="273" customFormat="1" ht="15" customHeight="1">
      <c r="A7"/>
      <c r="B7" s="575"/>
      <c r="C7" s="579" t="s">
        <v>124</v>
      </c>
      <c r="D7" s="632" t="s">
        <v>292</v>
      </c>
      <c r="E7" s="566"/>
      <c r="F7" s="577"/>
      <c r="G7" s="577"/>
      <c r="H7" s="577"/>
      <c r="I7" s="577"/>
      <c r="J7" s="577"/>
      <c r="K7" s="572"/>
      <c r="L7" s="458"/>
      <c r="M7" s="458"/>
      <c r="N7" s="458"/>
      <c r="O7" s="458"/>
      <c r="P7" s="458"/>
      <c r="Q7" s="458"/>
      <c r="R7" s="458"/>
      <c r="X7" s="406">
        <v>89000</v>
      </c>
      <c r="Y7" s="459">
        <v>90000</v>
      </c>
      <c r="Z7" s="464">
        <v>180</v>
      </c>
      <c r="AA7" s="407">
        <v>0</v>
      </c>
      <c r="AB7" s="407">
        <v>0</v>
      </c>
      <c r="AC7" s="407">
        <v>0</v>
      </c>
      <c r="AD7" s="407">
        <v>0</v>
      </c>
      <c r="AE7" s="407">
        <v>0</v>
      </c>
      <c r="AF7" s="407">
        <v>0</v>
      </c>
      <c r="AG7" s="465">
        <v>0</v>
      </c>
      <c r="AH7" s="460">
        <f t="shared" si="0"/>
        <v>0</v>
      </c>
      <c r="AI7" s="497">
        <f t="shared" si="0"/>
        <v>0</v>
      </c>
      <c r="AJ7" s="499">
        <v>3100</v>
      </c>
      <c r="AL7" s="381">
        <f t="shared" si="2"/>
        <v>3</v>
      </c>
      <c r="AM7" s="352">
        <v>107000</v>
      </c>
      <c r="AN7" s="379">
        <f t="shared" si="1"/>
        <v>114000</v>
      </c>
      <c r="AO7" s="352">
        <v>4510</v>
      </c>
      <c r="AP7" s="352">
        <v>5198</v>
      </c>
      <c r="AQ7" s="352">
        <v>7858</v>
      </c>
      <c r="AR7" s="8"/>
    </row>
    <row r="8" spans="1:45" s="273" customFormat="1" ht="15" customHeight="1">
      <c r="A8"/>
      <c r="B8" s="575"/>
      <c r="C8" s="579" t="s">
        <v>125</v>
      </c>
      <c r="D8" s="565" t="s">
        <v>249</v>
      </c>
      <c r="E8" s="577"/>
      <c r="F8" s="577"/>
      <c r="G8" s="577"/>
      <c r="H8" s="577"/>
      <c r="I8" s="577"/>
      <c r="J8" s="577"/>
      <c r="K8" s="572"/>
      <c r="L8" s="458"/>
      <c r="M8" s="458"/>
      <c r="N8" s="458"/>
      <c r="O8" s="458"/>
      <c r="P8" s="458"/>
      <c r="Q8" s="458"/>
      <c r="R8" s="458"/>
      <c r="X8" s="408">
        <v>90000</v>
      </c>
      <c r="Y8" s="556">
        <v>91000</v>
      </c>
      <c r="Z8" s="466">
        <v>230</v>
      </c>
      <c r="AA8" s="409">
        <v>0</v>
      </c>
      <c r="AB8" s="409">
        <v>0</v>
      </c>
      <c r="AC8" s="409">
        <v>0</v>
      </c>
      <c r="AD8" s="409">
        <v>0</v>
      </c>
      <c r="AE8" s="409">
        <v>0</v>
      </c>
      <c r="AF8" s="409">
        <v>0</v>
      </c>
      <c r="AG8" s="467">
        <v>0</v>
      </c>
      <c r="AH8" s="460">
        <f t="shared" si="0"/>
        <v>0</v>
      </c>
      <c r="AI8" s="497">
        <f t="shared" si="0"/>
        <v>0</v>
      </c>
      <c r="AJ8" s="500">
        <v>3100</v>
      </c>
      <c r="AL8" s="381">
        <f t="shared" si="2"/>
        <v>4</v>
      </c>
      <c r="AM8" s="352">
        <v>114000</v>
      </c>
      <c r="AN8" s="379">
        <f t="shared" si="1"/>
        <v>122000</v>
      </c>
      <c r="AO8" s="352">
        <v>4838</v>
      </c>
      <c r="AP8" s="352">
        <v>5576</v>
      </c>
      <c r="AQ8" s="352">
        <v>8430</v>
      </c>
      <c r="AR8" s="8"/>
    </row>
    <row r="9" spans="1:45" s="273" customFormat="1" ht="15" customHeight="1">
      <c r="A9"/>
      <c r="B9" s="575"/>
      <c r="C9" s="566"/>
      <c r="D9" s="577" t="s">
        <v>293</v>
      </c>
      <c r="E9" s="577"/>
      <c r="F9" s="412"/>
      <c r="G9" s="494"/>
      <c r="H9" s="494"/>
      <c r="I9" s="577"/>
      <c r="J9" s="577"/>
      <c r="K9" s="566"/>
      <c r="L9" s="458"/>
      <c r="M9" s="458"/>
      <c r="N9" s="458"/>
      <c r="O9" s="458"/>
      <c r="P9" s="458"/>
      <c r="Q9" s="458"/>
      <c r="R9" s="458"/>
      <c r="X9" s="406">
        <v>91000</v>
      </c>
      <c r="Y9" s="459">
        <v>92000</v>
      </c>
      <c r="Z9" s="464">
        <v>280</v>
      </c>
      <c r="AA9" s="407">
        <v>0</v>
      </c>
      <c r="AB9" s="407">
        <v>0</v>
      </c>
      <c r="AC9" s="407">
        <v>0</v>
      </c>
      <c r="AD9" s="407">
        <v>0</v>
      </c>
      <c r="AE9" s="407">
        <v>0</v>
      </c>
      <c r="AF9" s="407">
        <v>0</v>
      </c>
      <c r="AG9" s="465">
        <v>0</v>
      </c>
      <c r="AH9" s="460">
        <f t="shared" si="0"/>
        <v>0</v>
      </c>
      <c r="AI9" s="497">
        <f t="shared" si="0"/>
        <v>0</v>
      </c>
      <c r="AJ9" s="499">
        <v>3100</v>
      </c>
      <c r="AL9" s="381">
        <f t="shared" si="2"/>
        <v>5</v>
      </c>
      <c r="AM9" s="352">
        <v>122000</v>
      </c>
      <c r="AN9" s="379">
        <f t="shared" si="1"/>
        <v>130000</v>
      </c>
      <c r="AO9" s="352">
        <v>5166</v>
      </c>
      <c r="AP9" s="352">
        <v>5954</v>
      </c>
      <c r="AQ9" s="352">
        <v>9001</v>
      </c>
      <c r="AR9" s="8"/>
    </row>
    <row r="10" spans="1:45" s="273" customFormat="1" ht="15" customHeight="1">
      <c r="A10"/>
      <c r="B10" s="575"/>
      <c r="C10" s="579" t="s">
        <v>266</v>
      </c>
      <c r="D10" s="577" t="s">
        <v>246</v>
      </c>
      <c r="E10" s="412"/>
      <c r="F10" s="577"/>
      <c r="G10" s="577"/>
      <c r="H10" s="577"/>
      <c r="I10" s="577"/>
      <c r="J10" s="577"/>
      <c r="K10" s="572"/>
      <c r="L10" s="577"/>
      <c r="M10" s="577"/>
      <c r="N10" s="577"/>
      <c r="O10" s="577"/>
      <c r="P10" s="458"/>
      <c r="Q10" s="577"/>
      <c r="R10" s="577"/>
      <c r="X10" s="406">
        <v>92000</v>
      </c>
      <c r="Y10" s="459">
        <v>93000</v>
      </c>
      <c r="Z10" s="464">
        <v>330</v>
      </c>
      <c r="AA10" s="407">
        <v>0</v>
      </c>
      <c r="AB10" s="407">
        <v>0</v>
      </c>
      <c r="AC10" s="407">
        <v>0</v>
      </c>
      <c r="AD10" s="407">
        <v>0</v>
      </c>
      <c r="AE10" s="407">
        <v>0</v>
      </c>
      <c r="AF10" s="407">
        <v>0</v>
      </c>
      <c r="AG10" s="465">
        <v>0</v>
      </c>
      <c r="AH10" s="460">
        <f t="shared" si="0"/>
        <v>0</v>
      </c>
      <c r="AI10" s="497">
        <f t="shared" si="0"/>
        <v>0</v>
      </c>
      <c r="AJ10" s="499">
        <v>3200</v>
      </c>
      <c r="AL10" s="381">
        <f t="shared" si="2"/>
        <v>6</v>
      </c>
      <c r="AM10" s="352">
        <v>130000</v>
      </c>
      <c r="AN10" s="379">
        <f t="shared" si="1"/>
        <v>138000</v>
      </c>
      <c r="AO10" s="352">
        <v>5494</v>
      </c>
      <c r="AP10" s="352">
        <v>6332</v>
      </c>
      <c r="AQ10" s="352">
        <v>9573</v>
      </c>
      <c r="AR10" s="8"/>
    </row>
    <row r="11" spans="1:45" s="273" customFormat="1" ht="15" customHeight="1">
      <c r="A11"/>
      <c r="B11" s="412"/>
      <c r="C11" s="640" t="s">
        <v>267</v>
      </c>
      <c r="D11" s="458" t="s">
        <v>294</v>
      </c>
      <c r="E11" s="566"/>
      <c r="F11" s="566"/>
      <c r="G11" s="577"/>
      <c r="H11" s="577"/>
      <c r="I11" s="577"/>
      <c r="J11" s="577"/>
      <c r="K11" s="572"/>
      <c r="L11" s="577"/>
      <c r="M11" s="577"/>
      <c r="N11" s="577"/>
      <c r="O11" s="577"/>
      <c r="P11" s="458"/>
      <c r="Q11" s="566"/>
      <c r="R11" s="566"/>
      <c r="X11" s="406">
        <v>93000</v>
      </c>
      <c r="Y11" s="459">
        <v>94000</v>
      </c>
      <c r="Z11" s="464">
        <v>380</v>
      </c>
      <c r="AA11" s="407">
        <v>0</v>
      </c>
      <c r="AB11" s="407">
        <v>0</v>
      </c>
      <c r="AC11" s="407">
        <v>0</v>
      </c>
      <c r="AD11" s="407">
        <v>0</v>
      </c>
      <c r="AE11" s="407">
        <v>0</v>
      </c>
      <c r="AF11" s="407">
        <v>0</v>
      </c>
      <c r="AG11" s="465">
        <v>0</v>
      </c>
      <c r="AH11" s="460">
        <f t="shared" si="0"/>
        <v>0</v>
      </c>
      <c r="AI11" s="497">
        <f t="shared" si="0"/>
        <v>0</v>
      </c>
      <c r="AJ11" s="499">
        <v>3200</v>
      </c>
      <c r="AL11" s="381">
        <f t="shared" si="2"/>
        <v>7</v>
      </c>
      <c r="AM11" s="352">
        <v>138000</v>
      </c>
      <c r="AN11" s="379">
        <f t="shared" si="1"/>
        <v>146000</v>
      </c>
      <c r="AO11" s="352">
        <v>5822</v>
      </c>
      <c r="AP11" s="352">
        <v>6710</v>
      </c>
      <c r="AQ11" s="352">
        <v>10144</v>
      </c>
      <c r="AR11" s="8"/>
    </row>
    <row r="12" spans="1:45" s="273" customFormat="1" ht="12.75" customHeight="1">
      <c r="A12" s="566"/>
      <c r="B12" s="566"/>
      <c r="C12" s="640"/>
      <c r="D12" s="566"/>
      <c r="E12" s="566"/>
      <c r="F12" s="566"/>
      <c r="G12" s="566"/>
      <c r="H12" s="566"/>
      <c r="I12" s="566"/>
      <c r="J12" s="566"/>
      <c r="K12" s="566"/>
      <c r="L12" s="566"/>
      <c r="M12" s="566"/>
      <c r="N12" s="566"/>
      <c r="O12" s="566"/>
      <c r="P12" s="577"/>
      <c r="Q12" s="458"/>
      <c r="R12" s="458"/>
      <c r="X12" s="406">
        <v>94000</v>
      </c>
      <c r="Y12" s="478">
        <v>95000</v>
      </c>
      <c r="Z12" s="464">
        <v>430</v>
      </c>
      <c r="AA12" s="407">
        <v>0</v>
      </c>
      <c r="AB12" s="407">
        <v>0</v>
      </c>
      <c r="AC12" s="407">
        <v>0</v>
      </c>
      <c r="AD12" s="407">
        <v>0</v>
      </c>
      <c r="AE12" s="407">
        <v>0</v>
      </c>
      <c r="AF12" s="407">
        <v>0</v>
      </c>
      <c r="AG12" s="465">
        <v>0</v>
      </c>
      <c r="AH12" s="460">
        <f t="shared" si="0"/>
        <v>0</v>
      </c>
      <c r="AI12" s="497">
        <f t="shared" si="0"/>
        <v>0</v>
      </c>
      <c r="AJ12" s="499">
        <v>3200</v>
      </c>
      <c r="AL12" s="381">
        <f t="shared" si="2"/>
        <v>8</v>
      </c>
      <c r="AM12" s="353">
        <v>146000</v>
      </c>
      <c r="AN12" s="380">
        <f t="shared" si="1"/>
        <v>155000</v>
      </c>
      <c r="AO12" s="353">
        <v>6150</v>
      </c>
      <c r="AP12" s="353">
        <v>7088</v>
      </c>
      <c r="AQ12" s="353">
        <v>10716</v>
      </c>
      <c r="AR12" s="8"/>
    </row>
    <row r="13" spans="1:45" s="273" customFormat="1" ht="15" customHeight="1">
      <c r="A13" s="566"/>
      <c r="B13" s="566"/>
      <c r="C13" s="272" t="s">
        <v>238</v>
      </c>
      <c r="D13" s="458"/>
      <c r="E13" s="458"/>
      <c r="F13" s="458"/>
      <c r="G13" s="272"/>
      <c r="H13" s="771" t="s">
        <v>236</v>
      </c>
      <c r="I13" s="771"/>
      <c r="J13" s="771"/>
      <c r="K13" s="771"/>
      <c r="L13" s="566"/>
      <c r="M13" s="566"/>
      <c r="N13" s="566"/>
      <c r="O13" s="566"/>
      <c r="P13" s="577"/>
      <c r="Q13" s="458"/>
      <c r="R13" s="458"/>
      <c r="X13" s="408">
        <v>95000</v>
      </c>
      <c r="Y13" s="479">
        <v>96000</v>
      </c>
      <c r="Z13" s="466">
        <v>480</v>
      </c>
      <c r="AA13" s="409">
        <v>0</v>
      </c>
      <c r="AB13" s="409">
        <v>0</v>
      </c>
      <c r="AC13" s="409">
        <v>0</v>
      </c>
      <c r="AD13" s="409">
        <v>0</v>
      </c>
      <c r="AE13" s="409">
        <v>0</v>
      </c>
      <c r="AF13" s="409">
        <v>0</v>
      </c>
      <c r="AG13" s="467">
        <v>0</v>
      </c>
      <c r="AH13" s="460">
        <f t="shared" si="0"/>
        <v>0</v>
      </c>
      <c r="AI13" s="497">
        <f t="shared" si="0"/>
        <v>0</v>
      </c>
      <c r="AJ13" s="500">
        <v>3300</v>
      </c>
      <c r="AL13" s="381">
        <f t="shared" si="2"/>
        <v>9</v>
      </c>
      <c r="AM13" s="352">
        <v>155000</v>
      </c>
      <c r="AN13" s="379">
        <f t="shared" si="1"/>
        <v>165000</v>
      </c>
      <c r="AO13" s="352">
        <v>6560</v>
      </c>
      <c r="AP13" s="352">
        <v>7560</v>
      </c>
      <c r="AQ13" s="352">
        <v>11430</v>
      </c>
      <c r="AR13" s="8"/>
    </row>
    <row r="14" spans="1:45" s="273" customFormat="1" ht="12" customHeight="1">
      <c r="A14"/>
      <c r="B14" s="566"/>
      <c r="C14" s="579"/>
      <c r="D14" s="275"/>
      <c r="E14" s="275"/>
      <c r="F14" s="275"/>
      <c r="G14" s="275"/>
      <c r="H14" s="275"/>
      <c r="I14" s="275"/>
      <c r="J14" s="566"/>
      <c r="K14" s="566"/>
      <c r="L14" s="566"/>
      <c r="M14" s="566"/>
      <c r="N14" s="2"/>
      <c r="O14" s="2"/>
      <c r="P14" s="577"/>
      <c r="Q14" s="458"/>
      <c r="R14" s="458"/>
      <c r="X14" s="406">
        <v>96000</v>
      </c>
      <c r="Y14" s="478">
        <v>97000</v>
      </c>
      <c r="Z14" s="464">
        <v>530</v>
      </c>
      <c r="AA14" s="407">
        <v>0</v>
      </c>
      <c r="AB14" s="407">
        <v>0</v>
      </c>
      <c r="AC14" s="407">
        <v>0</v>
      </c>
      <c r="AD14" s="407">
        <v>0</v>
      </c>
      <c r="AE14" s="407">
        <v>0</v>
      </c>
      <c r="AF14" s="407">
        <v>0</v>
      </c>
      <c r="AG14" s="465">
        <v>0</v>
      </c>
      <c r="AH14" s="460">
        <f t="shared" si="0"/>
        <v>0</v>
      </c>
      <c r="AI14" s="497">
        <f t="shared" si="0"/>
        <v>0</v>
      </c>
      <c r="AJ14" s="499">
        <v>3300</v>
      </c>
      <c r="AL14" s="381">
        <f t="shared" si="2"/>
        <v>10</v>
      </c>
      <c r="AM14" s="352">
        <v>165000</v>
      </c>
      <c r="AN14" s="379">
        <f t="shared" si="1"/>
        <v>175000</v>
      </c>
      <c r="AO14" s="352">
        <v>6970</v>
      </c>
      <c r="AP14" s="352">
        <v>8033</v>
      </c>
      <c r="AQ14" s="352">
        <v>12145</v>
      </c>
      <c r="AR14" s="8"/>
    </row>
    <row r="15" spans="1:45" s="273" customFormat="1" ht="15" customHeight="1">
      <c r="A15"/>
      <c r="B15" s="575">
        <v>2</v>
      </c>
      <c r="C15" s="583" t="s">
        <v>83</v>
      </c>
      <c r="D15" s="584"/>
      <c r="E15" s="584"/>
      <c r="F15" s="572" t="s">
        <v>295</v>
      </c>
      <c r="G15" s="458"/>
      <c r="H15" s="572"/>
      <c r="I15" s="585"/>
      <c r="J15" s="585"/>
      <c r="K15" s="585"/>
      <c r="L15" s="582"/>
      <c r="M15" s="587"/>
      <c r="N15" s="587"/>
      <c r="O15" s="458"/>
      <c r="P15" s="2"/>
      <c r="Q15" s="581"/>
      <c r="R15" s="581"/>
      <c r="X15" s="406">
        <v>97000</v>
      </c>
      <c r="Y15" s="478">
        <v>98000</v>
      </c>
      <c r="Z15" s="468">
        <v>580</v>
      </c>
      <c r="AA15" s="407">
        <v>0</v>
      </c>
      <c r="AB15" s="407">
        <v>0</v>
      </c>
      <c r="AC15" s="407">
        <v>0</v>
      </c>
      <c r="AD15" s="407">
        <v>0</v>
      </c>
      <c r="AE15" s="407">
        <v>0</v>
      </c>
      <c r="AF15" s="407">
        <v>0</v>
      </c>
      <c r="AG15" s="465">
        <v>0</v>
      </c>
      <c r="AH15" s="460">
        <f t="shared" si="0"/>
        <v>0</v>
      </c>
      <c r="AI15" s="497">
        <f t="shared" si="0"/>
        <v>0</v>
      </c>
      <c r="AJ15" s="499">
        <v>3400</v>
      </c>
      <c r="AL15" s="381">
        <f t="shared" si="2"/>
        <v>11</v>
      </c>
      <c r="AM15" s="352">
        <v>175000</v>
      </c>
      <c r="AN15" s="379">
        <f t="shared" si="1"/>
        <v>185000</v>
      </c>
      <c r="AO15" s="352">
        <v>7380</v>
      </c>
      <c r="AP15" s="352">
        <v>8505</v>
      </c>
      <c r="AQ15" s="352">
        <v>12859</v>
      </c>
      <c r="AR15" s="8"/>
    </row>
    <row r="16" spans="1:45" s="273" customFormat="1" ht="16.5" customHeight="1">
      <c r="A16"/>
      <c r="B16" s="575"/>
      <c r="C16" s="640" t="s">
        <v>274</v>
      </c>
      <c r="D16" s="586">
        <v>1</v>
      </c>
      <c r="E16" s="458" t="s">
        <v>84</v>
      </c>
      <c r="F16" s="572"/>
      <c r="G16" s="572"/>
      <c r="H16" s="572"/>
      <c r="I16" s="582"/>
      <c r="J16" s="582"/>
      <c r="K16" s="582"/>
      <c r="L16" s="458"/>
      <c r="M16" s="458"/>
      <c r="N16" s="458"/>
      <c r="O16" s="458"/>
      <c r="P16" s="581"/>
      <c r="Q16" s="582"/>
      <c r="R16" s="582"/>
      <c r="X16" s="406">
        <v>98000</v>
      </c>
      <c r="Y16" s="478">
        <v>99000</v>
      </c>
      <c r="Z16" s="468">
        <v>630</v>
      </c>
      <c r="AA16" s="407">
        <v>0</v>
      </c>
      <c r="AB16" s="407">
        <v>0</v>
      </c>
      <c r="AC16" s="407">
        <v>0</v>
      </c>
      <c r="AD16" s="407">
        <v>0</v>
      </c>
      <c r="AE16" s="407">
        <v>0</v>
      </c>
      <c r="AF16" s="407">
        <v>0</v>
      </c>
      <c r="AG16" s="465">
        <v>0</v>
      </c>
      <c r="AH16" s="460">
        <f t="shared" si="0"/>
        <v>0</v>
      </c>
      <c r="AI16" s="497">
        <f t="shared" si="0"/>
        <v>0</v>
      </c>
      <c r="AJ16" s="499">
        <v>3400</v>
      </c>
      <c r="AL16" s="381">
        <f t="shared" si="2"/>
        <v>12</v>
      </c>
      <c r="AM16" s="352">
        <v>185000</v>
      </c>
      <c r="AN16" s="379">
        <f t="shared" si="1"/>
        <v>195000</v>
      </c>
      <c r="AO16" s="352">
        <v>7790</v>
      </c>
      <c r="AP16" s="352">
        <v>8978</v>
      </c>
      <c r="AQ16" s="352">
        <v>13574</v>
      </c>
      <c r="AR16" s="8"/>
    </row>
    <row r="17" spans="1:44" s="273" customFormat="1" ht="15" customHeight="1">
      <c r="A17"/>
      <c r="B17" s="494"/>
      <c r="C17" s="543"/>
      <c r="D17" s="586"/>
      <c r="E17" s="458" t="s">
        <v>296</v>
      </c>
      <c r="F17" s="572"/>
      <c r="G17" s="572"/>
      <c r="H17" s="572"/>
      <c r="I17" s="572"/>
      <c r="J17" s="572"/>
      <c r="K17" s="458"/>
      <c r="L17" s="458"/>
      <c r="M17" s="458"/>
      <c r="N17" s="458"/>
      <c r="O17" s="458"/>
      <c r="P17" s="582"/>
      <c r="Q17" s="458"/>
      <c r="R17" s="458"/>
      <c r="X17" s="406">
        <v>99000</v>
      </c>
      <c r="Y17" s="478">
        <v>101000</v>
      </c>
      <c r="Z17" s="468">
        <v>710</v>
      </c>
      <c r="AA17" s="407">
        <v>0</v>
      </c>
      <c r="AB17" s="407">
        <v>0</v>
      </c>
      <c r="AC17" s="407">
        <v>0</v>
      </c>
      <c r="AD17" s="407">
        <v>0</v>
      </c>
      <c r="AE17" s="407">
        <v>0</v>
      </c>
      <c r="AF17" s="407">
        <v>0</v>
      </c>
      <c r="AG17" s="465">
        <v>0</v>
      </c>
      <c r="AH17" s="460">
        <f t="shared" si="0"/>
        <v>0</v>
      </c>
      <c r="AI17" s="497">
        <f t="shared" si="0"/>
        <v>0</v>
      </c>
      <c r="AJ17" s="499">
        <v>3500</v>
      </c>
      <c r="AL17" s="381">
        <f t="shared" si="2"/>
        <v>13</v>
      </c>
      <c r="AM17" s="352">
        <v>195000</v>
      </c>
      <c r="AN17" s="379">
        <f t="shared" si="1"/>
        <v>210000</v>
      </c>
      <c r="AO17" s="352">
        <v>8200</v>
      </c>
      <c r="AP17" s="352">
        <v>9450</v>
      </c>
      <c r="AQ17" s="352">
        <v>14288</v>
      </c>
      <c r="AR17" s="8"/>
    </row>
    <row r="18" spans="1:44" s="273" customFormat="1" ht="15" customHeight="1">
      <c r="A18"/>
      <c r="B18" s="575"/>
      <c r="C18" s="543"/>
      <c r="D18" s="577"/>
      <c r="E18" s="609" t="s">
        <v>260</v>
      </c>
      <c r="F18" s="610"/>
      <c r="G18" s="610"/>
      <c r="H18" s="610"/>
      <c r="I18" s="610"/>
      <c r="J18" s="611"/>
      <c r="K18" s="458"/>
      <c r="L18" s="458"/>
      <c r="M18" s="458"/>
      <c r="N18" s="458"/>
      <c r="O18" s="458"/>
      <c r="P18" s="458"/>
      <c r="Q18" s="458"/>
      <c r="R18" s="458"/>
      <c r="X18" s="408">
        <v>101000</v>
      </c>
      <c r="Y18" s="479">
        <v>103000</v>
      </c>
      <c r="Z18" s="469">
        <v>810</v>
      </c>
      <c r="AA18" s="409">
        <v>0</v>
      </c>
      <c r="AB18" s="409">
        <v>0</v>
      </c>
      <c r="AC18" s="409">
        <v>0</v>
      </c>
      <c r="AD18" s="409">
        <v>0</v>
      </c>
      <c r="AE18" s="409">
        <v>0</v>
      </c>
      <c r="AF18" s="409">
        <v>0</v>
      </c>
      <c r="AG18" s="467">
        <v>0</v>
      </c>
      <c r="AH18" s="460">
        <f t="shared" si="0"/>
        <v>0</v>
      </c>
      <c r="AI18" s="497">
        <f t="shared" si="0"/>
        <v>0</v>
      </c>
      <c r="AJ18" s="500">
        <v>3500</v>
      </c>
      <c r="AL18" s="381">
        <f t="shared" si="2"/>
        <v>14</v>
      </c>
      <c r="AM18" s="352">
        <v>210000</v>
      </c>
      <c r="AN18" s="379">
        <f t="shared" si="1"/>
        <v>230000</v>
      </c>
      <c r="AO18" s="352">
        <v>9020</v>
      </c>
      <c r="AP18" s="352">
        <v>10395</v>
      </c>
      <c r="AQ18" s="352">
        <v>15717</v>
      </c>
      <c r="AR18" s="8"/>
    </row>
    <row r="19" spans="1:44" s="273" customFormat="1" ht="15" customHeight="1">
      <c r="A19"/>
      <c r="B19" s="575"/>
      <c r="C19" s="543"/>
      <c r="D19" s="458"/>
      <c r="E19" s="612" t="s">
        <v>275</v>
      </c>
      <c r="F19" s="614"/>
      <c r="G19" s="613"/>
      <c r="H19" s="614"/>
      <c r="I19" s="614"/>
      <c r="J19" s="615"/>
      <c r="K19" s="458"/>
      <c r="L19" s="458"/>
      <c r="M19" s="458"/>
      <c r="N19" s="458"/>
      <c r="O19" s="458"/>
      <c r="P19" s="566"/>
      <c r="Q19" s="458"/>
      <c r="R19" s="458"/>
      <c r="S19" s="272"/>
      <c r="T19" s="272"/>
      <c r="U19" s="272"/>
      <c r="V19" s="8"/>
      <c r="W19" s="8"/>
      <c r="X19" s="406">
        <v>103000</v>
      </c>
      <c r="Y19" s="478">
        <v>105000</v>
      </c>
      <c r="Z19" s="468">
        <v>910</v>
      </c>
      <c r="AA19" s="407">
        <v>0</v>
      </c>
      <c r="AB19" s="407">
        <v>0</v>
      </c>
      <c r="AC19" s="407">
        <v>0</v>
      </c>
      <c r="AD19" s="407">
        <v>0</v>
      </c>
      <c r="AE19" s="407">
        <v>0</v>
      </c>
      <c r="AF19" s="407">
        <v>0</v>
      </c>
      <c r="AG19" s="465">
        <v>0</v>
      </c>
      <c r="AH19" s="460">
        <f t="shared" si="0"/>
        <v>0</v>
      </c>
      <c r="AI19" s="497">
        <f t="shared" si="0"/>
        <v>0</v>
      </c>
      <c r="AJ19" s="499">
        <v>3600</v>
      </c>
      <c r="AL19" s="381">
        <f t="shared" si="2"/>
        <v>15</v>
      </c>
      <c r="AM19" s="352">
        <v>230000</v>
      </c>
      <c r="AN19" s="379">
        <f t="shared" si="1"/>
        <v>250000</v>
      </c>
      <c r="AO19" s="352">
        <v>9840</v>
      </c>
      <c r="AP19" s="352">
        <v>11340</v>
      </c>
      <c r="AQ19" s="352">
        <v>17146</v>
      </c>
      <c r="AR19" s="8"/>
    </row>
    <row r="20" spans="1:44" s="273" customFormat="1" ht="15" customHeight="1">
      <c r="C20" s="644"/>
      <c r="K20" s="458"/>
      <c r="L20" s="458"/>
      <c r="M20" s="458"/>
      <c r="N20" s="458"/>
      <c r="O20" s="458"/>
      <c r="P20" s="566"/>
      <c r="Q20" s="458"/>
      <c r="R20" s="458"/>
      <c r="S20" s="272"/>
      <c r="T20" s="272"/>
      <c r="U20" s="272"/>
      <c r="V20" s="458"/>
      <c r="W20" s="458"/>
      <c r="X20" s="406">
        <v>105000</v>
      </c>
      <c r="Y20" s="478">
        <v>107000</v>
      </c>
      <c r="Z20" s="468">
        <v>1010</v>
      </c>
      <c r="AA20" s="407">
        <v>0</v>
      </c>
      <c r="AB20" s="407">
        <v>0</v>
      </c>
      <c r="AC20" s="407">
        <v>0</v>
      </c>
      <c r="AD20" s="407">
        <v>0</v>
      </c>
      <c r="AE20" s="407">
        <v>0</v>
      </c>
      <c r="AF20" s="407">
        <v>0</v>
      </c>
      <c r="AG20" s="465">
        <v>0</v>
      </c>
      <c r="AH20" s="460">
        <f t="shared" si="0"/>
        <v>0</v>
      </c>
      <c r="AI20" s="497">
        <f t="shared" si="0"/>
        <v>0</v>
      </c>
      <c r="AJ20" s="499">
        <v>3700</v>
      </c>
      <c r="AL20" s="381">
        <f t="shared" si="2"/>
        <v>16</v>
      </c>
      <c r="AM20" s="352">
        <v>250000</v>
      </c>
      <c r="AN20" s="379">
        <f t="shared" si="1"/>
        <v>270000</v>
      </c>
      <c r="AO20" s="352">
        <v>10660</v>
      </c>
      <c r="AP20" s="352">
        <v>12285</v>
      </c>
      <c r="AQ20" s="352">
        <v>18574</v>
      </c>
      <c r="AR20" s="8"/>
    </row>
    <row r="21" spans="1:44" s="34" customFormat="1" ht="15" customHeight="1">
      <c r="A21" s="617"/>
      <c r="B21" s="618"/>
      <c r="C21" s="645"/>
      <c r="D21" s="646">
        <v>2</v>
      </c>
      <c r="E21" s="619" t="s">
        <v>240</v>
      </c>
      <c r="F21" s="619"/>
      <c r="G21" s="619"/>
      <c r="H21" s="619"/>
      <c r="I21" s="619"/>
      <c r="J21" s="619"/>
      <c r="K21" s="619"/>
      <c r="L21" s="619"/>
      <c r="M21" s="618"/>
      <c r="N21" s="620"/>
      <c r="O21" s="458"/>
      <c r="P21" s="585"/>
      <c r="Q21" s="458"/>
      <c r="R21" s="458"/>
      <c r="S21" s="274"/>
      <c r="T21" s="274"/>
      <c r="U21" s="274"/>
      <c r="V21" s="274"/>
      <c r="W21" s="8"/>
      <c r="X21" s="406">
        <v>107000</v>
      </c>
      <c r="Y21" s="478">
        <v>109000</v>
      </c>
      <c r="Z21" s="468">
        <v>1110</v>
      </c>
      <c r="AA21" s="407">
        <v>0</v>
      </c>
      <c r="AB21" s="407">
        <v>0</v>
      </c>
      <c r="AC21" s="407">
        <v>0</v>
      </c>
      <c r="AD21" s="407">
        <v>0</v>
      </c>
      <c r="AE21" s="407">
        <v>0</v>
      </c>
      <c r="AF21" s="407">
        <v>0</v>
      </c>
      <c r="AG21" s="465">
        <v>0</v>
      </c>
      <c r="AH21" s="460">
        <f t="shared" ref="AH21:AI36" si="3">IF(AG21-1580&gt;0,AG21-1580,0)</f>
        <v>0</v>
      </c>
      <c r="AI21" s="497">
        <f t="shared" si="3"/>
        <v>0</v>
      </c>
      <c r="AJ21" s="499">
        <v>3700</v>
      </c>
      <c r="AL21" s="381">
        <f t="shared" si="2"/>
        <v>17</v>
      </c>
      <c r="AM21" s="352">
        <v>270000</v>
      </c>
      <c r="AN21" s="379">
        <f t="shared" si="1"/>
        <v>290000</v>
      </c>
      <c r="AO21" s="352">
        <v>11480</v>
      </c>
      <c r="AP21" s="352">
        <v>13230</v>
      </c>
      <c r="AQ21" s="352">
        <v>20003</v>
      </c>
      <c r="AR21" s="8"/>
    </row>
    <row r="22" spans="1:44" s="273" customFormat="1" ht="17.25" customHeight="1">
      <c r="A22" s="621"/>
      <c r="B22" s="622"/>
      <c r="C22" s="647"/>
      <c r="D22" s="623"/>
      <c r="E22" s="627" t="s">
        <v>297</v>
      </c>
      <c r="F22" s="624"/>
      <c r="G22" s="624"/>
      <c r="H22" s="624"/>
      <c r="I22" s="624"/>
      <c r="J22" s="624"/>
      <c r="K22" s="624"/>
      <c r="L22" s="622"/>
      <c r="M22" s="624"/>
      <c r="N22" s="625"/>
      <c r="O22" s="458"/>
      <c r="P22" s="587"/>
      <c r="Q22" s="458"/>
      <c r="R22" s="458"/>
      <c r="S22" s="274"/>
      <c r="T22" s="274"/>
      <c r="U22" s="274"/>
      <c r="V22" s="274"/>
      <c r="W22" s="8"/>
      <c r="X22" s="406">
        <v>109000</v>
      </c>
      <c r="Y22" s="478">
        <v>111000</v>
      </c>
      <c r="Z22" s="468">
        <v>1210</v>
      </c>
      <c r="AA22" s="407">
        <v>0</v>
      </c>
      <c r="AB22" s="407">
        <v>0</v>
      </c>
      <c r="AC22" s="407">
        <v>0</v>
      </c>
      <c r="AD22" s="407">
        <v>0</v>
      </c>
      <c r="AE22" s="407">
        <v>0</v>
      </c>
      <c r="AF22" s="407">
        <v>0</v>
      </c>
      <c r="AG22" s="465">
        <v>0</v>
      </c>
      <c r="AH22" s="460">
        <f t="shared" si="3"/>
        <v>0</v>
      </c>
      <c r="AI22" s="497">
        <f t="shared" si="3"/>
        <v>0</v>
      </c>
      <c r="AJ22" s="499">
        <v>3800</v>
      </c>
      <c r="AL22" s="381">
        <f t="shared" si="2"/>
        <v>18</v>
      </c>
      <c r="AM22" s="352">
        <v>290000</v>
      </c>
      <c r="AN22" s="379">
        <f t="shared" si="1"/>
        <v>310000</v>
      </c>
      <c r="AO22" s="352">
        <v>12300</v>
      </c>
      <c r="AP22" s="352">
        <v>14175</v>
      </c>
      <c r="AQ22" s="352">
        <v>21432</v>
      </c>
      <c r="AR22" s="8"/>
    </row>
    <row r="23" spans="1:44" s="273" customFormat="1" ht="22.5" customHeight="1">
      <c r="A23"/>
      <c r="B23" s="494"/>
      <c r="C23" s="543"/>
      <c r="D23" s="577">
        <v>3</v>
      </c>
      <c r="E23" s="458" t="s">
        <v>85</v>
      </c>
      <c r="F23" s="494"/>
      <c r="G23" s="494"/>
      <c r="H23" s="494"/>
      <c r="I23" s="494"/>
      <c r="J23" s="494"/>
      <c r="K23" s="494"/>
      <c r="L23"/>
      <c r="M23"/>
      <c r="N23" s="458"/>
      <c r="O23" s="458"/>
      <c r="P23" s="458"/>
      <c r="Q23" s="458"/>
      <c r="R23" s="458"/>
      <c r="S23" s="274"/>
      <c r="T23" s="274"/>
      <c r="U23" s="274"/>
      <c r="V23" s="274"/>
      <c r="W23" s="8"/>
      <c r="X23" s="408">
        <v>111000</v>
      </c>
      <c r="Y23" s="479">
        <v>113000</v>
      </c>
      <c r="Z23" s="469">
        <v>1310</v>
      </c>
      <c r="AA23" s="409">
        <v>0</v>
      </c>
      <c r="AB23" s="409">
        <v>0</v>
      </c>
      <c r="AC23" s="409">
        <v>0</v>
      </c>
      <c r="AD23" s="409">
        <v>0</v>
      </c>
      <c r="AE23" s="409">
        <v>0</v>
      </c>
      <c r="AF23" s="409">
        <v>0</v>
      </c>
      <c r="AG23" s="467">
        <v>0</v>
      </c>
      <c r="AH23" s="460">
        <f t="shared" si="3"/>
        <v>0</v>
      </c>
      <c r="AI23" s="497">
        <f t="shared" si="3"/>
        <v>0</v>
      </c>
      <c r="AJ23" s="500">
        <v>3900</v>
      </c>
      <c r="AL23" s="381">
        <f t="shared" si="2"/>
        <v>19</v>
      </c>
      <c r="AM23" s="352">
        <v>310000</v>
      </c>
      <c r="AN23" s="379">
        <f t="shared" si="1"/>
        <v>330000</v>
      </c>
      <c r="AO23" s="352">
        <v>13120</v>
      </c>
      <c r="AP23" s="352">
        <v>15120</v>
      </c>
      <c r="AQ23" s="352">
        <v>22861</v>
      </c>
      <c r="AR23" s="8"/>
    </row>
    <row r="24" spans="1:44" s="273" customFormat="1" ht="15" customHeight="1">
      <c r="A24"/>
      <c r="B24" s="575"/>
      <c r="C24" s="543"/>
      <c r="D24" s="494"/>
      <c r="E24" s="458" t="s">
        <v>276</v>
      </c>
      <c r="F24" s="572"/>
      <c r="G24" s="572"/>
      <c r="H24" s="572"/>
      <c r="I24" s="572"/>
      <c r="J24" s="572"/>
      <c r="K24" s="572"/>
      <c r="L24" s="458"/>
      <c r="M24" s="458"/>
      <c r="N24" s="458"/>
      <c r="O24" s="458"/>
      <c r="P24" s="458"/>
      <c r="Q24" s="458"/>
      <c r="R24" s="458"/>
      <c r="S24" s="274"/>
      <c r="T24" s="274"/>
      <c r="U24" s="274"/>
      <c r="V24" s="274"/>
      <c r="W24" s="8"/>
      <c r="X24" s="406">
        <v>113000</v>
      </c>
      <c r="Y24" s="478">
        <v>115000</v>
      </c>
      <c r="Z24" s="468">
        <v>1410</v>
      </c>
      <c r="AA24" s="407">
        <v>0</v>
      </c>
      <c r="AB24" s="407">
        <v>0</v>
      </c>
      <c r="AC24" s="407">
        <v>0</v>
      </c>
      <c r="AD24" s="407">
        <v>0</v>
      </c>
      <c r="AE24" s="407">
        <v>0</v>
      </c>
      <c r="AF24" s="407">
        <v>0</v>
      </c>
      <c r="AG24" s="465">
        <v>0</v>
      </c>
      <c r="AH24" s="460">
        <f t="shared" si="3"/>
        <v>0</v>
      </c>
      <c r="AI24" s="497">
        <f t="shared" si="3"/>
        <v>0</v>
      </c>
      <c r="AJ24" s="499">
        <v>4000</v>
      </c>
      <c r="AL24" s="381">
        <f t="shared" si="2"/>
        <v>20</v>
      </c>
      <c r="AM24" s="352">
        <v>330000</v>
      </c>
      <c r="AN24" s="379">
        <f t="shared" si="1"/>
        <v>350000</v>
      </c>
      <c r="AO24" s="352">
        <v>13940</v>
      </c>
      <c r="AP24" s="352">
        <v>16065</v>
      </c>
      <c r="AQ24" s="352">
        <v>24290</v>
      </c>
      <c r="AR24" s="8"/>
    </row>
    <row r="25" spans="1:44" s="273" customFormat="1" ht="15" customHeight="1">
      <c r="A25"/>
      <c r="B25" s="575"/>
      <c r="C25" s="543"/>
      <c r="D25" s="458"/>
      <c r="E25" s="458" t="s">
        <v>26</v>
      </c>
      <c r="F25" s="572"/>
      <c r="G25" s="572"/>
      <c r="H25" s="572"/>
      <c r="I25" s="572"/>
      <c r="J25" s="572"/>
      <c r="K25" s="572"/>
      <c r="L25" s="458"/>
      <c r="M25" s="458"/>
      <c r="N25" s="458"/>
      <c r="O25" s="412"/>
      <c r="P25" s="458"/>
      <c r="Q25" s="458"/>
      <c r="R25" s="458"/>
      <c r="S25" s="274"/>
      <c r="T25" s="274"/>
      <c r="U25" s="274"/>
      <c r="V25" s="274"/>
      <c r="W25" s="8"/>
      <c r="X25" s="406">
        <v>115000</v>
      </c>
      <c r="Y25" s="478">
        <v>117000</v>
      </c>
      <c r="Z25" s="468">
        <v>1510</v>
      </c>
      <c r="AA25" s="407">
        <v>0</v>
      </c>
      <c r="AB25" s="407">
        <v>0</v>
      </c>
      <c r="AC25" s="407">
        <v>0</v>
      </c>
      <c r="AD25" s="407">
        <v>0</v>
      </c>
      <c r="AE25" s="407">
        <v>0</v>
      </c>
      <c r="AF25" s="407">
        <v>0</v>
      </c>
      <c r="AG25" s="465">
        <v>0</v>
      </c>
      <c r="AH25" s="460">
        <f t="shared" si="3"/>
        <v>0</v>
      </c>
      <c r="AI25" s="497">
        <f t="shared" si="3"/>
        <v>0</v>
      </c>
      <c r="AJ25" s="499">
        <v>4000</v>
      </c>
      <c r="AL25" s="381">
        <f t="shared" si="2"/>
        <v>21</v>
      </c>
      <c r="AM25" s="352">
        <v>350000</v>
      </c>
      <c r="AN25" s="379">
        <f t="shared" si="1"/>
        <v>370000</v>
      </c>
      <c r="AO25" s="352">
        <v>14760</v>
      </c>
      <c r="AP25" s="352">
        <v>17010</v>
      </c>
      <c r="AQ25" s="352">
        <v>25718</v>
      </c>
      <c r="AR25" s="8"/>
    </row>
    <row r="26" spans="1:44" s="273" customFormat="1" ht="15" customHeight="1">
      <c r="A26"/>
      <c r="B26" s="575"/>
      <c r="C26" s="579"/>
      <c r="D26" s="458"/>
      <c r="E26" s="458" t="s">
        <v>241</v>
      </c>
      <c r="F26" s="572"/>
      <c r="G26" s="572"/>
      <c r="H26" s="572"/>
      <c r="I26" s="572"/>
      <c r="J26" s="572"/>
      <c r="K26" s="572"/>
      <c r="L26" s="458"/>
      <c r="M26" s="458"/>
      <c r="N26" s="458"/>
      <c r="O26" s="412"/>
      <c r="P26" s="458"/>
      <c r="Q26" s="458"/>
      <c r="R26" s="458"/>
      <c r="W26" s="8"/>
      <c r="X26" s="406">
        <v>117000</v>
      </c>
      <c r="Y26" s="478">
        <v>119000</v>
      </c>
      <c r="Z26" s="468">
        <v>1610</v>
      </c>
      <c r="AA26" s="407">
        <v>0</v>
      </c>
      <c r="AB26" s="407">
        <v>0</v>
      </c>
      <c r="AC26" s="407">
        <v>0</v>
      </c>
      <c r="AD26" s="407">
        <v>0</v>
      </c>
      <c r="AE26" s="407">
        <v>0</v>
      </c>
      <c r="AF26" s="407">
        <v>0</v>
      </c>
      <c r="AG26" s="465">
        <v>0</v>
      </c>
      <c r="AH26" s="460">
        <f t="shared" si="3"/>
        <v>0</v>
      </c>
      <c r="AI26" s="497">
        <f t="shared" si="3"/>
        <v>0</v>
      </c>
      <c r="AJ26" s="499">
        <v>4100</v>
      </c>
      <c r="AL26" s="381">
        <f t="shared" si="2"/>
        <v>22</v>
      </c>
      <c r="AM26" s="352">
        <v>370000</v>
      </c>
      <c r="AN26" s="379">
        <f t="shared" si="1"/>
        <v>395000</v>
      </c>
      <c r="AO26" s="352">
        <v>15580</v>
      </c>
      <c r="AP26" s="352">
        <v>17955</v>
      </c>
      <c r="AQ26" s="352">
        <v>27147</v>
      </c>
      <c r="AR26" s="8"/>
    </row>
    <row r="27" spans="1:44" s="273" customFormat="1" ht="10.5" customHeight="1">
      <c r="A27" s="566"/>
      <c r="B27" s="566"/>
      <c r="C27" s="566"/>
      <c r="D27" s="566"/>
      <c r="E27" s="566"/>
      <c r="F27" s="566"/>
      <c r="G27" s="566"/>
      <c r="H27" s="566"/>
      <c r="I27" s="566"/>
      <c r="J27" s="566"/>
      <c r="K27" s="566"/>
      <c r="L27" s="566"/>
      <c r="M27" s="566"/>
      <c r="N27" s="566"/>
      <c r="O27" s="566"/>
      <c r="P27" s="458"/>
      <c r="Q27" s="458"/>
      <c r="R27" s="458"/>
      <c r="W27" s="8"/>
      <c r="X27" s="406">
        <v>119000</v>
      </c>
      <c r="Y27" s="478">
        <v>121000</v>
      </c>
      <c r="Z27" s="468">
        <v>1710</v>
      </c>
      <c r="AA27" s="407">
        <v>120</v>
      </c>
      <c r="AB27" s="407">
        <v>0</v>
      </c>
      <c r="AC27" s="407">
        <v>0</v>
      </c>
      <c r="AD27" s="407">
        <v>0</v>
      </c>
      <c r="AE27" s="407">
        <v>0</v>
      </c>
      <c r="AF27" s="407">
        <v>0</v>
      </c>
      <c r="AG27" s="465">
        <v>0</v>
      </c>
      <c r="AH27" s="460">
        <f t="shared" si="3"/>
        <v>0</v>
      </c>
      <c r="AI27" s="497">
        <f t="shared" si="3"/>
        <v>0</v>
      </c>
      <c r="AJ27" s="499">
        <v>4200</v>
      </c>
      <c r="AL27" s="381">
        <f t="shared" si="2"/>
        <v>23</v>
      </c>
      <c r="AM27" s="352">
        <v>395000</v>
      </c>
      <c r="AN27" s="379">
        <f t="shared" si="1"/>
        <v>425000</v>
      </c>
      <c r="AO27" s="352">
        <v>16810</v>
      </c>
      <c r="AP27" s="352">
        <v>19373</v>
      </c>
      <c r="AQ27" s="352">
        <v>29290</v>
      </c>
      <c r="AR27" s="8"/>
    </row>
    <row r="28" spans="1:44" s="273" customFormat="1" ht="15" customHeight="1">
      <c r="A28" s="564"/>
      <c r="B28" s="575">
        <v>3</v>
      </c>
      <c r="C28" s="643" t="s">
        <v>94</v>
      </c>
      <c r="D28" s="580"/>
      <c r="E28" s="577"/>
      <c r="F28" s="577"/>
      <c r="G28" s="412"/>
      <c r="H28" s="412"/>
      <c r="I28" s="564"/>
      <c r="J28" s="564"/>
      <c r="K28" s="564"/>
      <c r="L28" s="564"/>
      <c r="M28" s="564"/>
      <c r="N28" s="564"/>
      <c r="O28" s="564"/>
      <c r="P28" s="458"/>
      <c r="Q28" s="458"/>
      <c r="R28" s="458"/>
      <c r="W28" s="8"/>
      <c r="X28" s="408">
        <v>121000</v>
      </c>
      <c r="Y28" s="479">
        <v>123000</v>
      </c>
      <c r="Z28" s="469">
        <v>1810</v>
      </c>
      <c r="AA28" s="409">
        <v>220</v>
      </c>
      <c r="AB28" s="409">
        <v>0</v>
      </c>
      <c r="AC28" s="409">
        <v>0</v>
      </c>
      <c r="AD28" s="409">
        <v>0</v>
      </c>
      <c r="AE28" s="409">
        <v>0</v>
      </c>
      <c r="AF28" s="409">
        <v>0</v>
      </c>
      <c r="AG28" s="467">
        <v>0</v>
      </c>
      <c r="AH28" s="460">
        <f t="shared" si="3"/>
        <v>0</v>
      </c>
      <c r="AI28" s="497">
        <f t="shared" si="3"/>
        <v>0</v>
      </c>
      <c r="AJ28" s="500">
        <v>4400</v>
      </c>
      <c r="AL28" s="381">
        <f t="shared" si="2"/>
        <v>24</v>
      </c>
      <c r="AM28" s="352">
        <v>425000</v>
      </c>
      <c r="AN28" s="379">
        <f t="shared" si="1"/>
        <v>455000</v>
      </c>
      <c r="AO28" s="352">
        <v>18040</v>
      </c>
      <c r="AP28" s="352">
        <v>20790</v>
      </c>
      <c r="AQ28" s="352">
        <v>31434</v>
      </c>
      <c r="AR28" s="8"/>
    </row>
    <row r="29" spans="1:44" s="273" customFormat="1" ht="15" customHeight="1">
      <c r="A29" s="564"/>
      <c r="B29" s="564"/>
      <c r="C29" s="579" t="s">
        <v>268</v>
      </c>
      <c r="D29" s="577" t="s">
        <v>80</v>
      </c>
      <c r="E29" s="577"/>
      <c r="F29" s="577"/>
      <c r="G29" s="577"/>
      <c r="H29" s="577"/>
      <c r="I29" s="564"/>
      <c r="J29" s="564"/>
      <c r="K29" s="564"/>
      <c r="L29" s="564"/>
      <c r="M29" s="564"/>
      <c r="N29" s="564"/>
      <c r="O29" s="564"/>
      <c r="P29" s="458"/>
      <c r="Q29" s="458"/>
      <c r="R29" s="458"/>
      <c r="W29" s="8"/>
      <c r="X29" s="406">
        <v>123000</v>
      </c>
      <c r="Y29" s="478">
        <v>125000</v>
      </c>
      <c r="Z29" s="468">
        <v>1910</v>
      </c>
      <c r="AA29" s="407">
        <v>320</v>
      </c>
      <c r="AB29" s="407">
        <v>0</v>
      </c>
      <c r="AC29" s="407">
        <v>0</v>
      </c>
      <c r="AD29" s="407">
        <v>0</v>
      </c>
      <c r="AE29" s="407">
        <v>0</v>
      </c>
      <c r="AF29" s="407">
        <v>0</v>
      </c>
      <c r="AG29" s="465">
        <v>0</v>
      </c>
      <c r="AH29" s="460">
        <f t="shared" si="3"/>
        <v>0</v>
      </c>
      <c r="AI29" s="497">
        <f t="shared" si="3"/>
        <v>0</v>
      </c>
      <c r="AJ29" s="499">
        <v>4700</v>
      </c>
      <c r="AL29" s="381">
        <f t="shared" si="2"/>
        <v>25</v>
      </c>
      <c r="AM29" s="352">
        <v>455000</v>
      </c>
      <c r="AN29" s="379">
        <f t="shared" si="1"/>
        <v>485000</v>
      </c>
      <c r="AO29" s="352">
        <v>19270</v>
      </c>
      <c r="AP29" s="352">
        <v>22208</v>
      </c>
      <c r="AQ29" s="352">
        <v>33577</v>
      </c>
      <c r="AR29" s="8"/>
    </row>
    <row r="30" spans="1:44" s="273" customFormat="1" ht="15" customHeight="1">
      <c r="A30" s="566"/>
      <c r="B30" s="566"/>
      <c r="C30" s="608" t="s">
        <v>269</v>
      </c>
      <c r="D30" s="577" t="s">
        <v>251</v>
      </c>
      <c r="E30" s="577"/>
      <c r="F30" s="577"/>
      <c r="G30" s="577"/>
      <c r="H30" s="577"/>
      <c r="I30" s="566"/>
      <c r="J30" s="566"/>
      <c r="K30" s="566"/>
      <c r="L30" s="566"/>
      <c r="M30" s="566"/>
      <c r="N30" s="566"/>
      <c r="O30" s="566"/>
      <c r="P30" s="458"/>
      <c r="Q30" s="458"/>
      <c r="R30" s="458"/>
      <c r="S30" s="275"/>
      <c r="T30" s="275"/>
      <c r="U30" s="275"/>
      <c r="V30" s="275"/>
      <c r="W30" s="8"/>
      <c r="X30" s="406">
        <v>125000</v>
      </c>
      <c r="Y30" s="478">
        <v>127000</v>
      </c>
      <c r="Z30" s="468">
        <v>2010</v>
      </c>
      <c r="AA30" s="407">
        <v>420</v>
      </c>
      <c r="AB30" s="407">
        <v>0</v>
      </c>
      <c r="AC30" s="407">
        <v>0</v>
      </c>
      <c r="AD30" s="407">
        <v>0</v>
      </c>
      <c r="AE30" s="407">
        <v>0</v>
      </c>
      <c r="AF30" s="407">
        <v>0</v>
      </c>
      <c r="AG30" s="465">
        <v>0</v>
      </c>
      <c r="AH30" s="460">
        <f t="shared" si="3"/>
        <v>0</v>
      </c>
      <c r="AI30" s="497">
        <f t="shared" si="3"/>
        <v>0</v>
      </c>
      <c r="AJ30" s="499">
        <v>5000</v>
      </c>
      <c r="AL30" s="381">
        <f t="shared" si="2"/>
        <v>26</v>
      </c>
      <c r="AM30" s="352">
        <v>485000</v>
      </c>
      <c r="AN30" s="379">
        <f t="shared" si="1"/>
        <v>515000</v>
      </c>
      <c r="AO30" s="352">
        <v>20500</v>
      </c>
      <c r="AP30" s="352">
        <v>23625</v>
      </c>
      <c r="AQ30" s="352">
        <v>35720</v>
      </c>
      <c r="AR30" s="8"/>
    </row>
    <row r="31" spans="1:44" s="273" customFormat="1" ht="15" customHeight="1">
      <c r="A31" s="566"/>
      <c r="B31" s="566"/>
      <c r="C31" s="579" t="s">
        <v>270</v>
      </c>
      <c r="D31" s="458" t="s">
        <v>239</v>
      </c>
      <c r="E31" s="566"/>
      <c r="F31" s="566"/>
      <c r="G31" s="566"/>
      <c r="H31" s="566"/>
      <c r="I31" s="566"/>
      <c r="J31" s="566"/>
      <c r="K31" s="566"/>
      <c r="L31" s="566"/>
      <c r="M31" s="566"/>
      <c r="N31" s="566"/>
      <c r="O31" s="566"/>
      <c r="P31" s="458"/>
      <c r="Q31" s="458"/>
      <c r="R31" s="458"/>
      <c r="W31" s="8"/>
      <c r="X31" s="406">
        <v>127000</v>
      </c>
      <c r="Y31" s="478">
        <v>129000</v>
      </c>
      <c r="Z31" s="468">
        <v>2110</v>
      </c>
      <c r="AA31" s="407">
        <v>520</v>
      </c>
      <c r="AB31" s="407">
        <v>0</v>
      </c>
      <c r="AC31" s="407">
        <v>0</v>
      </c>
      <c r="AD31" s="407">
        <v>0</v>
      </c>
      <c r="AE31" s="407">
        <v>0</v>
      </c>
      <c r="AF31" s="407">
        <v>0</v>
      </c>
      <c r="AG31" s="465">
        <v>0</v>
      </c>
      <c r="AH31" s="460">
        <f t="shared" si="3"/>
        <v>0</v>
      </c>
      <c r="AI31" s="497">
        <f t="shared" si="3"/>
        <v>0</v>
      </c>
      <c r="AJ31" s="499">
        <v>5300</v>
      </c>
      <c r="AL31" s="381">
        <f t="shared" si="2"/>
        <v>27</v>
      </c>
      <c r="AM31" s="352">
        <v>515000</v>
      </c>
      <c r="AN31" s="379">
        <f t="shared" si="1"/>
        <v>545000</v>
      </c>
      <c r="AO31" s="352">
        <v>21730</v>
      </c>
      <c r="AP31" s="352">
        <v>25043</v>
      </c>
      <c r="AQ31" s="352">
        <v>37863</v>
      </c>
      <c r="AR31" s="8"/>
    </row>
    <row r="32" spans="1:44" s="273" customFormat="1" ht="15" customHeight="1">
      <c r="A32" s="564"/>
      <c r="B32" s="564"/>
      <c r="C32" s="640" t="s">
        <v>271</v>
      </c>
      <c r="D32" s="458" t="s">
        <v>272</v>
      </c>
      <c r="E32" s="458"/>
      <c r="F32" s="458"/>
      <c r="G32" s="458"/>
      <c r="H32" s="458"/>
      <c r="I32" s="564"/>
      <c r="J32" s="564"/>
      <c r="K32" s="564"/>
      <c r="L32" s="564"/>
      <c r="M32" s="564"/>
      <c r="N32" s="564"/>
      <c r="O32" s="564"/>
      <c r="P32" s="458"/>
      <c r="Q32" s="458"/>
      <c r="R32" s="458"/>
      <c r="W32" s="8"/>
      <c r="X32" s="406">
        <v>129000</v>
      </c>
      <c r="Y32" s="478">
        <v>131000</v>
      </c>
      <c r="Z32" s="468">
        <v>2210</v>
      </c>
      <c r="AA32" s="406">
        <v>620</v>
      </c>
      <c r="AB32" s="407">
        <v>0</v>
      </c>
      <c r="AC32" s="407">
        <v>0</v>
      </c>
      <c r="AD32" s="407">
        <v>0</v>
      </c>
      <c r="AE32" s="407">
        <v>0</v>
      </c>
      <c r="AF32" s="407">
        <v>0</v>
      </c>
      <c r="AG32" s="465">
        <v>0</v>
      </c>
      <c r="AH32" s="460">
        <f t="shared" si="3"/>
        <v>0</v>
      </c>
      <c r="AI32" s="497">
        <f t="shared" si="3"/>
        <v>0</v>
      </c>
      <c r="AJ32" s="499">
        <v>5600</v>
      </c>
      <c r="AL32" s="381">
        <f t="shared" si="2"/>
        <v>28</v>
      </c>
      <c r="AM32" s="352">
        <v>545000</v>
      </c>
      <c r="AN32" s="379">
        <f t="shared" si="1"/>
        <v>575000</v>
      </c>
      <c r="AO32" s="352">
        <v>22960</v>
      </c>
      <c r="AP32" s="352">
        <v>26460</v>
      </c>
      <c r="AQ32" s="352">
        <v>40006</v>
      </c>
      <c r="AR32" s="8"/>
    </row>
    <row r="33" spans="1:44" s="273" customFormat="1" ht="15" customHeight="1">
      <c r="A33" s="564"/>
      <c r="B33" s="564"/>
      <c r="C33" s="640"/>
      <c r="D33" s="458" t="s">
        <v>273</v>
      </c>
      <c r="E33" s="458"/>
      <c r="F33" s="458"/>
      <c r="G33" s="458"/>
      <c r="H33" s="458"/>
      <c r="I33" s="564"/>
      <c r="J33" s="564"/>
      <c r="K33" s="564"/>
      <c r="L33" s="564"/>
      <c r="M33" s="564"/>
      <c r="N33" s="564"/>
      <c r="O33" s="564"/>
      <c r="P33" s="458"/>
      <c r="Q33" s="458"/>
      <c r="R33" s="458"/>
      <c r="W33" s="8"/>
      <c r="X33" s="408">
        <v>131000</v>
      </c>
      <c r="Y33" s="479">
        <v>133000</v>
      </c>
      <c r="Z33" s="469">
        <v>2310</v>
      </c>
      <c r="AA33" s="408">
        <v>720</v>
      </c>
      <c r="AB33" s="409">
        <v>0</v>
      </c>
      <c r="AC33" s="409">
        <v>0</v>
      </c>
      <c r="AD33" s="409">
        <v>0</v>
      </c>
      <c r="AE33" s="409">
        <v>0</v>
      </c>
      <c r="AF33" s="409">
        <v>0</v>
      </c>
      <c r="AG33" s="467">
        <v>0</v>
      </c>
      <c r="AH33" s="460">
        <f t="shared" si="3"/>
        <v>0</v>
      </c>
      <c r="AI33" s="497">
        <f t="shared" si="3"/>
        <v>0</v>
      </c>
      <c r="AJ33" s="500">
        <v>5900</v>
      </c>
      <c r="AL33" s="381">
        <f t="shared" si="2"/>
        <v>29</v>
      </c>
      <c r="AM33" s="352">
        <v>575000</v>
      </c>
      <c r="AN33" s="379">
        <f t="shared" si="1"/>
        <v>605000</v>
      </c>
      <c r="AO33" s="352">
        <v>24190</v>
      </c>
      <c r="AP33" s="352">
        <v>27878</v>
      </c>
      <c r="AQ33" s="352">
        <v>42150</v>
      </c>
      <c r="AR33" s="8"/>
    </row>
    <row r="34" spans="1:44" s="273" customFormat="1" ht="11.25" customHeight="1">
      <c r="A34"/>
      <c r="C34" s="644"/>
      <c r="H34" s="572"/>
      <c r="I34" s="572"/>
      <c r="J34" s="572"/>
      <c r="K34" s="572"/>
      <c r="L34" s="458"/>
      <c r="M34" s="412"/>
      <c r="N34" s="412"/>
      <c r="O34" s="412"/>
      <c r="P34" s="458"/>
      <c r="Q34" s="412"/>
      <c r="R34" s="412"/>
      <c r="W34" s="8"/>
      <c r="X34" s="406">
        <v>133000</v>
      </c>
      <c r="Y34" s="478">
        <v>135000</v>
      </c>
      <c r="Z34" s="468">
        <v>2410</v>
      </c>
      <c r="AA34" s="406">
        <v>820</v>
      </c>
      <c r="AB34" s="407">
        <v>0</v>
      </c>
      <c r="AC34" s="407">
        <v>0</v>
      </c>
      <c r="AD34" s="407">
        <v>0</v>
      </c>
      <c r="AE34" s="407">
        <v>0</v>
      </c>
      <c r="AF34" s="407">
        <v>0</v>
      </c>
      <c r="AG34" s="465">
        <v>0</v>
      </c>
      <c r="AH34" s="460">
        <f t="shared" si="3"/>
        <v>0</v>
      </c>
      <c r="AI34" s="497">
        <f t="shared" si="3"/>
        <v>0</v>
      </c>
      <c r="AJ34" s="499">
        <v>6200</v>
      </c>
      <c r="AL34" s="381">
        <f t="shared" si="2"/>
        <v>30</v>
      </c>
      <c r="AM34" s="352">
        <v>605000</v>
      </c>
      <c r="AN34" s="379">
        <f t="shared" si="1"/>
        <v>635000</v>
      </c>
      <c r="AO34" s="352">
        <v>25420</v>
      </c>
      <c r="AP34" s="352">
        <v>29295</v>
      </c>
      <c r="AQ34" s="352">
        <v>44293</v>
      </c>
      <c r="AR34" s="8"/>
    </row>
    <row r="35" spans="1:44" s="273" customFormat="1" ht="15" customHeight="1">
      <c r="A35"/>
      <c r="B35" s="575">
        <v>4</v>
      </c>
      <c r="C35" s="648" t="s">
        <v>81</v>
      </c>
      <c r="D35" s="588"/>
      <c r="E35" s="588"/>
      <c r="F35" s="572"/>
      <c r="G35" s="458"/>
      <c r="H35" s="458"/>
      <c r="I35" s="572"/>
      <c r="J35" s="572"/>
      <c r="K35" s="572"/>
      <c r="L35" s="458"/>
      <c r="M35" s="412"/>
      <c r="N35" s="412"/>
      <c r="O35" s="412"/>
      <c r="P35" s="458"/>
      <c r="Q35" s="412"/>
      <c r="R35" s="412"/>
      <c r="S35" s="272"/>
      <c r="T35" s="272"/>
      <c r="U35" s="272"/>
      <c r="V35" s="272"/>
      <c r="W35" s="8"/>
      <c r="X35" s="406">
        <v>135000</v>
      </c>
      <c r="Y35" s="478">
        <v>137000</v>
      </c>
      <c r="Z35" s="468">
        <v>2500</v>
      </c>
      <c r="AA35" s="406">
        <v>910</v>
      </c>
      <c r="AB35" s="407">
        <v>0</v>
      </c>
      <c r="AC35" s="407">
        <v>0</v>
      </c>
      <c r="AD35" s="407">
        <v>0</v>
      </c>
      <c r="AE35" s="407">
        <v>0</v>
      </c>
      <c r="AF35" s="407">
        <v>0</v>
      </c>
      <c r="AG35" s="465">
        <v>0</v>
      </c>
      <c r="AH35" s="460">
        <f t="shared" si="3"/>
        <v>0</v>
      </c>
      <c r="AI35" s="497">
        <f t="shared" si="3"/>
        <v>0</v>
      </c>
      <c r="AJ35" s="499">
        <v>6500</v>
      </c>
      <c r="AL35" s="381">
        <f t="shared" si="2"/>
        <v>31</v>
      </c>
      <c r="AM35" s="352">
        <v>635000</v>
      </c>
      <c r="AN35" s="379">
        <f t="shared" si="1"/>
        <v>665000</v>
      </c>
      <c r="AO35" s="352">
        <v>26650</v>
      </c>
      <c r="AP35" s="352">
        <v>30713</v>
      </c>
      <c r="AQ35" s="352">
        <v>43195</v>
      </c>
      <c r="AR35" s="8"/>
    </row>
    <row r="36" spans="1:44" s="273" customFormat="1" ht="15" customHeight="1">
      <c r="A36"/>
      <c r="B36" s="494"/>
      <c r="C36" s="579" t="s">
        <v>277</v>
      </c>
      <c r="D36" s="494"/>
      <c r="E36" s="458" t="s">
        <v>82</v>
      </c>
      <c r="F36" s="458"/>
      <c r="G36" s="572"/>
      <c r="H36" s="458"/>
      <c r="I36" s="572"/>
      <c r="J36" s="572"/>
      <c r="K36" s="572"/>
      <c r="L36" s="458"/>
      <c r="M36" s="458"/>
      <c r="N36" s="458"/>
      <c r="O36" s="458"/>
      <c r="P36" s="458"/>
      <c r="Q36" s="412"/>
      <c r="R36" s="412"/>
      <c r="S36" s="272"/>
      <c r="T36" s="272"/>
      <c r="U36" s="272"/>
      <c r="V36" s="272"/>
      <c r="W36" s="8"/>
      <c r="X36" s="406">
        <v>137000</v>
      </c>
      <c r="Y36" s="478">
        <v>139000</v>
      </c>
      <c r="Z36" s="468">
        <v>2560</v>
      </c>
      <c r="AA36" s="406">
        <v>970</v>
      </c>
      <c r="AB36" s="407">
        <v>0</v>
      </c>
      <c r="AC36" s="407">
        <v>0</v>
      </c>
      <c r="AD36" s="407">
        <v>0</v>
      </c>
      <c r="AE36" s="407">
        <v>0</v>
      </c>
      <c r="AF36" s="407">
        <v>0</v>
      </c>
      <c r="AG36" s="465">
        <v>0</v>
      </c>
      <c r="AH36" s="460">
        <f t="shared" si="3"/>
        <v>0</v>
      </c>
      <c r="AI36" s="497">
        <f t="shared" si="3"/>
        <v>0</v>
      </c>
      <c r="AJ36" s="499">
        <v>6700</v>
      </c>
      <c r="AL36" s="381">
        <f t="shared" si="2"/>
        <v>32</v>
      </c>
      <c r="AM36" s="352">
        <v>665000</v>
      </c>
      <c r="AN36" s="379">
        <f t="shared" si="1"/>
        <v>695000</v>
      </c>
      <c r="AO36" s="352">
        <v>27880</v>
      </c>
      <c r="AP36" s="352">
        <v>32130</v>
      </c>
      <c r="AQ36" s="352">
        <v>43195</v>
      </c>
      <c r="AR36" s="8"/>
    </row>
    <row r="37" spans="1:44" s="273" customFormat="1" ht="15" customHeight="1">
      <c r="A37"/>
      <c r="B37" s="494"/>
      <c r="C37" s="543"/>
      <c r="D37" s="494"/>
      <c r="E37" s="458" t="s">
        <v>86</v>
      </c>
      <c r="F37" s="458"/>
      <c r="G37" s="458"/>
      <c r="H37" s="458"/>
      <c r="I37" s="572"/>
      <c r="J37" s="572"/>
      <c r="K37" s="572"/>
      <c r="L37" s="412"/>
      <c r="M37" s="458"/>
      <c r="N37" s="458"/>
      <c r="O37" s="458"/>
      <c r="P37" s="591"/>
      <c r="Q37" s="412"/>
      <c r="R37" s="412"/>
      <c r="S37" s="272"/>
      <c r="T37" s="272"/>
      <c r="U37" s="272"/>
      <c r="V37" s="272"/>
      <c r="W37" s="8"/>
      <c r="X37" s="406">
        <v>139000</v>
      </c>
      <c r="Y37" s="478">
        <v>141000</v>
      </c>
      <c r="Z37" s="468">
        <v>2620</v>
      </c>
      <c r="AA37" s="406">
        <v>1030</v>
      </c>
      <c r="AB37" s="407">
        <v>0</v>
      </c>
      <c r="AC37" s="407">
        <v>0</v>
      </c>
      <c r="AD37" s="407">
        <v>0</v>
      </c>
      <c r="AE37" s="407">
        <v>0</v>
      </c>
      <c r="AF37" s="407">
        <v>0</v>
      </c>
      <c r="AG37" s="465">
        <v>0</v>
      </c>
      <c r="AH37" s="460">
        <f t="shared" ref="AH37:AI53" si="4">IF(AG37-1580&gt;0,AG37-1580,0)</f>
        <v>0</v>
      </c>
      <c r="AI37" s="497">
        <f t="shared" si="4"/>
        <v>0</v>
      </c>
      <c r="AJ37" s="499">
        <v>7000</v>
      </c>
      <c r="AL37" s="381">
        <f t="shared" si="2"/>
        <v>33</v>
      </c>
      <c r="AM37" s="352">
        <v>695000</v>
      </c>
      <c r="AN37" s="379">
        <f t="shared" si="1"/>
        <v>730000</v>
      </c>
      <c r="AO37" s="352">
        <v>29110</v>
      </c>
      <c r="AP37" s="352">
        <v>33547</v>
      </c>
      <c r="AQ37" s="352">
        <v>43195</v>
      </c>
      <c r="AR37" s="8"/>
    </row>
    <row r="38" spans="1:44" s="273" customFormat="1" ht="15" customHeight="1">
      <c r="A38" s="570"/>
      <c r="B38" s="575"/>
      <c r="C38" s="543"/>
      <c r="D38" s="494"/>
      <c r="E38" s="458" t="s">
        <v>242</v>
      </c>
      <c r="F38" s="458"/>
      <c r="G38" s="458"/>
      <c r="L38" s="412"/>
      <c r="M38" s="589"/>
      <c r="N38" s="589"/>
      <c r="O38" s="589"/>
      <c r="P38"/>
      <c r="Q38" s="458"/>
      <c r="R38" s="458"/>
      <c r="S38" s="272"/>
      <c r="T38" s="272"/>
      <c r="U38" s="272"/>
      <c r="V38" s="272"/>
      <c r="W38" s="8"/>
      <c r="X38" s="408">
        <v>141000</v>
      </c>
      <c r="Y38" s="479">
        <v>143000</v>
      </c>
      <c r="Z38" s="469">
        <v>2680</v>
      </c>
      <c r="AA38" s="408">
        <v>1090</v>
      </c>
      <c r="AB38" s="409">
        <v>0</v>
      </c>
      <c r="AC38" s="409">
        <v>0</v>
      </c>
      <c r="AD38" s="409">
        <v>0</v>
      </c>
      <c r="AE38" s="409">
        <v>0</v>
      </c>
      <c r="AF38" s="409">
        <v>0</v>
      </c>
      <c r="AG38" s="467">
        <v>0</v>
      </c>
      <c r="AH38" s="460">
        <f t="shared" si="4"/>
        <v>0</v>
      </c>
      <c r="AI38" s="497">
        <f t="shared" si="4"/>
        <v>0</v>
      </c>
      <c r="AJ38" s="500">
        <v>7300</v>
      </c>
      <c r="AL38" s="381">
        <f t="shared" si="2"/>
        <v>34</v>
      </c>
      <c r="AM38" s="352">
        <v>730000</v>
      </c>
      <c r="AN38" s="379">
        <f t="shared" si="1"/>
        <v>770000</v>
      </c>
      <c r="AO38" s="352">
        <v>30750</v>
      </c>
      <c r="AP38" s="352">
        <v>35438</v>
      </c>
      <c r="AQ38" s="352">
        <v>43195</v>
      </c>
      <c r="AR38" s="8"/>
    </row>
    <row r="39" spans="1:44" s="273" customFormat="1" ht="15" customHeight="1">
      <c r="A39" s="570"/>
      <c r="B39" s="575"/>
      <c r="C39" s="543"/>
      <c r="D39" s="494"/>
      <c r="E39" s="458" t="s">
        <v>278</v>
      </c>
      <c r="F39" s="458"/>
      <c r="G39" s="458"/>
      <c r="L39" s="458"/>
      <c r="M39" s="458"/>
      <c r="N39" s="458"/>
      <c r="O39" s="458"/>
      <c r="P39"/>
      <c r="Q39" s="458"/>
      <c r="R39" s="458"/>
      <c r="S39" s="272"/>
      <c r="T39" s="272"/>
      <c r="U39" s="272"/>
      <c r="V39" s="272"/>
      <c r="W39" s="8"/>
      <c r="X39" s="406">
        <v>143000</v>
      </c>
      <c r="Y39" s="478">
        <v>145000</v>
      </c>
      <c r="Z39" s="468">
        <v>2740</v>
      </c>
      <c r="AA39" s="406">
        <v>1150</v>
      </c>
      <c r="AB39" s="407">
        <v>0</v>
      </c>
      <c r="AC39" s="407">
        <v>0</v>
      </c>
      <c r="AD39" s="407">
        <v>0</v>
      </c>
      <c r="AE39" s="407">
        <v>0</v>
      </c>
      <c r="AF39" s="407">
        <v>0</v>
      </c>
      <c r="AG39" s="465">
        <v>0</v>
      </c>
      <c r="AH39" s="460">
        <f t="shared" si="4"/>
        <v>0</v>
      </c>
      <c r="AI39" s="497">
        <f t="shared" si="4"/>
        <v>0</v>
      </c>
      <c r="AJ39" s="499">
        <v>7600</v>
      </c>
      <c r="AL39" s="381">
        <f t="shared" si="2"/>
        <v>35</v>
      </c>
      <c r="AM39" s="352">
        <v>770000</v>
      </c>
      <c r="AN39" s="379">
        <f t="shared" si="1"/>
        <v>810000</v>
      </c>
      <c r="AO39" s="352">
        <v>32390</v>
      </c>
      <c r="AP39" s="352">
        <v>37328</v>
      </c>
      <c r="AQ39" s="352">
        <v>43195</v>
      </c>
      <c r="AR39" s="8"/>
    </row>
    <row r="40" spans="1:44" s="273" customFormat="1" ht="16.5" customHeight="1">
      <c r="A40" s="570"/>
      <c r="C40" s="644"/>
      <c r="L40" s="458"/>
      <c r="M40" s="458"/>
      <c r="N40" s="458"/>
      <c r="O40" s="458"/>
      <c r="P40"/>
      <c r="Q40" s="458"/>
      <c r="R40" s="458"/>
      <c r="S40" s="272"/>
      <c r="T40" s="272"/>
      <c r="U40" s="272"/>
      <c r="V40" s="272"/>
      <c r="W40" s="8"/>
      <c r="X40" s="406">
        <v>145000</v>
      </c>
      <c r="Y40" s="478">
        <v>147000</v>
      </c>
      <c r="Z40" s="468">
        <v>2800</v>
      </c>
      <c r="AA40" s="406">
        <v>1210</v>
      </c>
      <c r="AB40" s="407">
        <v>0</v>
      </c>
      <c r="AC40" s="407">
        <v>0</v>
      </c>
      <c r="AD40" s="407">
        <v>0</v>
      </c>
      <c r="AE40" s="407">
        <v>0</v>
      </c>
      <c r="AF40" s="407">
        <v>0</v>
      </c>
      <c r="AG40" s="465">
        <v>0</v>
      </c>
      <c r="AH40" s="460">
        <f t="shared" si="4"/>
        <v>0</v>
      </c>
      <c r="AI40" s="497">
        <f t="shared" si="4"/>
        <v>0</v>
      </c>
      <c r="AJ40" s="499">
        <v>7900</v>
      </c>
      <c r="AL40" s="381">
        <f t="shared" si="2"/>
        <v>36</v>
      </c>
      <c r="AM40" s="352">
        <v>810000</v>
      </c>
      <c r="AN40" s="379">
        <f t="shared" si="1"/>
        <v>855000</v>
      </c>
      <c r="AO40" s="352">
        <v>34030</v>
      </c>
      <c r="AP40" s="352">
        <v>39218</v>
      </c>
      <c r="AQ40" s="352">
        <v>43195</v>
      </c>
      <c r="AR40" s="8"/>
    </row>
    <row r="41" spans="1:44" s="273" customFormat="1" ht="15" customHeight="1">
      <c r="A41" s="570"/>
      <c r="B41" s="575">
        <v>5</v>
      </c>
      <c r="C41" s="649" t="s">
        <v>253</v>
      </c>
      <c r="D41" s="650"/>
      <c r="E41" s="651"/>
      <c r="F41" s="412"/>
      <c r="G41" s="412"/>
      <c r="H41" s="412"/>
      <c r="I41" s="412"/>
      <c r="J41" s="412"/>
      <c r="K41" s="412"/>
      <c r="L41" s="458"/>
      <c r="M41" s="458"/>
      <c r="N41" s="458"/>
      <c r="O41" s="458"/>
      <c r="P41"/>
      <c r="Q41" s="458"/>
      <c r="R41" s="458"/>
      <c r="S41" s="272"/>
      <c r="T41" s="272"/>
      <c r="U41" s="272"/>
      <c r="V41" s="272"/>
      <c r="W41" s="8"/>
      <c r="X41" s="406">
        <v>147000</v>
      </c>
      <c r="Y41" s="478">
        <v>149000</v>
      </c>
      <c r="Z41" s="468">
        <v>2860</v>
      </c>
      <c r="AA41" s="406">
        <v>1270</v>
      </c>
      <c r="AB41" s="407">
        <v>0</v>
      </c>
      <c r="AC41" s="407">
        <v>0</v>
      </c>
      <c r="AD41" s="407">
        <v>0</v>
      </c>
      <c r="AE41" s="407">
        <v>0</v>
      </c>
      <c r="AF41" s="407">
        <v>0</v>
      </c>
      <c r="AG41" s="465">
        <v>0</v>
      </c>
      <c r="AH41" s="460">
        <f t="shared" si="4"/>
        <v>0</v>
      </c>
      <c r="AI41" s="497">
        <f t="shared" si="4"/>
        <v>0</v>
      </c>
      <c r="AJ41" s="499">
        <v>8200</v>
      </c>
      <c r="AL41" s="381">
        <f t="shared" si="2"/>
        <v>37</v>
      </c>
      <c r="AM41" s="352">
        <v>855000</v>
      </c>
      <c r="AN41" s="379">
        <f t="shared" si="1"/>
        <v>905000</v>
      </c>
      <c r="AO41" s="352">
        <v>36080</v>
      </c>
      <c r="AP41" s="352">
        <v>41580</v>
      </c>
      <c r="AQ41" s="352">
        <v>43195</v>
      </c>
      <c r="AR41" s="8"/>
    </row>
    <row r="42" spans="1:44" s="273" customFormat="1" ht="15" customHeight="1">
      <c r="A42" s="570"/>
      <c r="B42" s="412"/>
      <c r="C42" s="579" t="s">
        <v>279</v>
      </c>
      <c r="D42" s="577"/>
      <c r="E42" s="577" t="s">
        <v>243</v>
      </c>
      <c r="F42" s="412"/>
      <c r="G42" s="412"/>
      <c r="H42" s="412"/>
      <c r="I42" s="412"/>
      <c r="J42" s="412"/>
      <c r="K42" s="412"/>
      <c r="L42" s="626"/>
      <c r="M42" s="458"/>
      <c r="N42" s="458"/>
      <c r="O42" s="458"/>
      <c r="P42"/>
      <c r="Q42" s="458"/>
      <c r="R42" s="458"/>
      <c r="S42" s="272"/>
      <c r="T42" s="272"/>
      <c r="U42" s="272"/>
      <c r="V42" s="272"/>
      <c r="W42" s="8"/>
      <c r="X42" s="406">
        <v>149000</v>
      </c>
      <c r="Y42" s="478">
        <v>151000</v>
      </c>
      <c r="Z42" s="468">
        <v>2920</v>
      </c>
      <c r="AA42" s="406">
        <v>1330</v>
      </c>
      <c r="AB42" s="407">
        <v>0</v>
      </c>
      <c r="AC42" s="407">
        <v>0</v>
      </c>
      <c r="AD42" s="407">
        <v>0</v>
      </c>
      <c r="AE42" s="407">
        <v>0</v>
      </c>
      <c r="AF42" s="407">
        <v>0</v>
      </c>
      <c r="AG42" s="465">
        <v>0</v>
      </c>
      <c r="AH42" s="460">
        <f t="shared" si="4"/>
        <v>0</v>
      </c>
      <c r="AI42" s="497">
        <f t="shared" si="4"/>
        <v>0</v>
      </c>
      <c r="AJ42" s="499">
        <v>8500</v>
      </c>
      <c r="AL42" s="381">
        <f t="shared" si="2"/>
        <v>38</v>
      </c>
      <c r="AM42" s="352">
        <v>905000</v>
      </c>
      <c r="AN42" s="379">
        <f t="shared" si="1"/>
        <v>955000</v>
      </c>
      <c r="AO42" s="352">
        <v>38130</v>
      </c>
      <c r="AP42" s="352">
        <v>43943</v>
      </c>
      <c r="AQ42" s="352">
        <v>43195</v>
      </c>
      <c r="AR42" s="8"/>
    </row>
    <row r="43" spans="1:44" s="273" customFormat="1" ht="15" customHeight="1">
      <c r="A43"/>
      <c r="B43" s="412"/>
      <c r="C43" s="640"/>
      <c r="D43" s="564"/>
      <c r="E43" s="577" t="s">
        <v>244</v>
      </c>
      <c r="F43" s="564"/>
      <c r="G43" s="564"/>
      <c r="H43" s="458"/>
      <c r="I43" s="572"/>
      <c r="J43" s="572"/>
      <c r="K43" s="572"/>
      <c r="L43" s="458"/>
      <c r="M43" s="564"/>
      <c r="N43" s="564"/>
      <c r="O43" s="458"/>
      <c r="P43"/>
      <c r="Q43" s="458"/>
      <c r="R43" s="458"/>
      <c r="S43" s="272"/>
      <c r="T43" s="272"/>
      <c r="U43" s="272"/>
      <c r="V43" s="272"/>
      <c r="W43" s="8"/>
      <c r="X43" s="408">
        <v>151000</v>
      </c>
      <c r="Y43" s="479">
        <v>153000</v>
      </c>
      <c r="Z43" s="469">
        <v>2990</v>
      </c>
      <c r="AA43" s="408">
        <v>1400</v>
      </c>
      <c r="AB43" s="409">
        <v>0</v>
      </c>
      <c r="AC43" s="409">
        <v>0</v>
      </c>
      <c r="AD43" s="409">
        <v>0</v>
      </c>
      <c r="AE43" s="409">
        <v>0</v>
      </c>
      <c r="AF43" s="409">
        <v>0</v>
      </c>
      <c r="AG43" s="467">
        <v>0</v>
      </c>
      <c r="AH43" s="460">
        <f t="shared" si="4"/>
        <v>0</v>
      </c>
      <c r="AI43" s="497">
        <f t="shared" si="4"/>
        <v>0</v>
      </c>
      <c r="AJ43" s="500">
        <v>8800</v>
      </c>
      <c r="AL43" s="381">
        <f t="shared" si="2"/>
        <v>39</v>
      </c>
      <c r="AM43" s="352">
        <v>955000</v>
      </c>
      <c r="AN43" s="352"/>
      <c r="AO43" s="352">
        <v>40180</v>
      </c>
      <c r="AP43" s="352">
        <v>46305</v>
      </c>
      <c r="AQ43" s="352">
        <v>43195</v>
      </c>
      <c r="AR43" s="8"/>
    </row>
    <row r="44" spans="1:44" s="273" customFormat="1" ht="16.5" customHeight="1">
      <c r="A44" s="564"/>
      <c r="B44" s="564"/>
      <c r="C44" s="640"/>
      <c r="D44" s="564"/>
      <c r="E44" s="564"/>
      <c r="F44" s="564"/>
      <c r="G44" s="564"/>
      <c r="H44" s="564"/>
      <c r="I44" s="564"/>
      <c r="J44" s="564"/>
      <c r="K44" s="564"/>
      <c r="L44" s="564"/>
      <c r="M44" s="564"/>
      <c r="N44" s="564"/>
      <c r="O44" s="564"/>
      <c r="P44" s="616"/>
      <c r="Q44" s="458"/>
      <c r="R44" s="458"/>
      <c r="S44" s="34"/>
      <c r="T44" s="34"/>
      <c r="U44" s="34"/>
      <c r="V44" s="272"/>
      <c r="W44" s="8"/>
      <c r="X44" s="406">
        <v>153000</v>
      </c>
      <c r="Y44" s="478">
        <v>155000</v>
      </c>
      <c r="Z44" s="468">
        <v>3060</v>
      </c>
      <c r="AA44" s="406">
        <v>1470</v>
      </c>
      <c r="AB44" s="407">
        <v>0</v>
      </c>
      <c r="AC44" s="407">
        <v>0</v>
      </c>
      <c r="AD44" s="407">
        <v>0</v>
      </c>
      <c r="AE44" s="407">
        <v>0</v>
      </c>
      <c r="AF44" s="407">
        <v>0</v>
      </c>
      <c r="AG44" s="465">
        <v>0</v>
      </c>
      <c r="AH44" s="460">
        <f t="shared" si="4"/>
        <v>0</v>
      </c>
      <c r="AI44" s="497">
        <f t="shared" si="4"/>
        <v>0</v>
      </c>
      <c r="AJ44" s="499">
        <v>9100</v>
      </c>
      <c r="AL44" s="8"/>
      <c r="AM44" s="8"/>
      <c r="AN44" s="8"/>
      <c r="AO44" s="8"/>
      <c r="AP44" s="8"/>
      <c r="AQ44" s="8"/>
      <c r="AR44" s="8"/>
    </row>
    <row r="45" spans="1:44" s="273" customFormat="1" ht="16.5" customHeight="1">
      <c r="A45"/>
      <c r="B45" s="564"/>
      <c r="C45" s="640"/>
      <c r="D45" s="458"/>
      <c r="E45" s="564"/>
      <c r="F45" s="564"/>
      <c r="G45" s="564"/>
      <c r="H45" s="494"/>
      <c r="I45" s="494"/>
      <c r="J45" s="494"/>
      <c r="K45" s="494"/>
      <c r="L45"/>
      <c r="M45"/>
      <c r="N45"/>
      <c r="O45" s="597"/>
      <c r="P45"/>
      <c r="Q45" s="458"/>
      <c r="R45" s="458"/>
      <c r="S45" s="34"/>
      <c r="T45" s="34"/>
      <c r="U45" s="34"/>
      <c r="V45" s="272"/>
      <c r="W45" s="8"/>
      <c r="X45" s="406"/>
      <c r="Y45" s="478"/>
      <c r="Z45" s="468"/>
      <c r="AA45" s="406"/>
      <c r="AB45" s="407"/>
      <c r="AC45" s="407"/>
      <c r="AD45" s="407"/>
      <c r="AE45" s="407"/>
      <c r="AF45" s="407"/>
      <c r="AG45" s="465"/>
      <c r="AH45" s="460"/>
      <c r="AI45" s="497"/>
      <c r="AJ45" s="499"/>
      <c r="AL45" s="8"/>
      <c r="AM45" s="8"/>
      <c r="AN45" s="8"/>
      <c r="AO45" s="8"/>
      <c r="AP45" s="8"/>
      <c r="AQ45" s="8"/>
      <c r="AR45" s="8"/>
    </row>
    <row r="46" spans="1:44" s="273" customFormat="1" ht="15" customHeight="1">
      <c r="A46" s="636"/>
      <c r="B46" s="636"/>
      <c r="C46" s="652"/>
      <c r="D46" s="636"/>
      <c r="E46" s="636"/>
      <c r="F46" s="636"/>
      <c r="G46" s="636"/>
      <c r="H46" s="636"/>
      <c r="I46" s="636"/>
      <c r="J46" s="636"/>
      <c r="K46" s="636"/>
      <c r="L46" s="636"/>
      <c r="M46" s="636"/>
      <c r="N46" s="636"/>
      <c r="O46" s="637"/>
      <c r="P46"/>
      <c r="Q46" s="597"/>
      <c r="R46" s="597"/>
      <c r="V46" s="34"/>
      <c r="W46" s="8"/>
      <c r="X46" s="406">
        <v>155000</v>
      </c>
      <c r="Y46" s="478">
        <v>157000</v>
      </c>
      <c r="Z46" s="468">
        <v>3130</v>
      </c>
      <c r="AA46" s="406">
        <v>1540</v>
      </c>
      <c r="AB46" s="407">
        <v>0</v>
      </c>
      <c r="AC46" s="407">
        <v>0</v>
      </c>
      <c r="AD46" s="407">
        <v>0</v>
      </c>
      <c r="AE46" s="407">
        <v>0</v>
      </c>
      <c r="AF46" s="407">
        <v>0</v>
      </c>
      <c r="AG46" s="465">
        <v>0</v>
      </c>
      <c r="AH46" s="460">
        <f t="shared" si="4"/>
        <v>0</v>
      </c>
      <c r="AI46" s="497">
        <f t="shared" si="4"/>
        <v>0</v>
      </c>
      <c r="AJ46" s="499">
        <v>9400</v>
      </c>
      <c r="AL46" s="8"/>
      <c r="AM46" s="8"/>
      <c r="AN46" s="8"/>
      <c r="AO46" s="8"/>
      <c r="AP46" s="8"/>
      <c r="AQ46" s="8"/>
      <c r="AR46" s="8"/>
    </row>
    <row r="47" spans="1:44" s="273" customFormat="1" ht="15" customHeight="1">
      <c r="A47" s="564"/>
      <c r="B47" s="662" t="s">
        <v>280</v>
      </c>
      <c r="C47" s="663"/>
      <c r="D47" s="639" t="s">
        <v>254</v>
      </c>
      <c r="E47" s="494"/>
      <c r="F47" s="564"/>
      <c r="G47" s="633"/>
      <c r="H47" s="633"/>
      <c r="I47" s="633"/>
      <c r="J47" s="633"/>
      <c r="K47" s="564"/>
      <c r="L47" s="564"/>
      <c r="M47" s="564"/>
      <c r="N47" s="564"/>
      <c r="O47" s="597"/>
      <c r="P47"/>
      <c r="Q47" s="597"/>
      <c r="R47" s="597"/>
      <c r="W47" s="8"/>
      <c r="X47" s="406">
        <v>157000</v>
      </c>
      <c r="Y47" s="478">
        <v>159000</v>
      </c>
      <c r="Z47" s="468">
        <v>3200</v>
      </c>
      <c r="AA47" s="406">
        <v>1610</v>
      </c>
      <c r="AB47" s="407">
        <v>0</v>
      </c>
      <c r="AC47" s="407">
        <v>0</v>
      </c>
      <c r="AD47" s="407">
        <v>0</v>
      </c>
      <c r="AE47" s="407">
        <v>0</v>
      </c>
      <c r="AF47" s="407">
        <v>0</v>
      </c>
      <c r="AG47" s="465">
        <v>0</v>
      </c>
      <c r="AH47" s="460">
        <f t="shared" si="4"/>
        <v>0</v>
      </c>
      <c r="AI47" s="497">
        <f t="shared" si="4"/>
        <v>0</v>
      </c>
      <c r="AJ47" s="499">
        <v>9700</v>
      </c>
      <c r="AL47" s="8"/>
      <c r="AM47" s="8"/>
      <c r="AN47" s="8"/>
      <c r="AO47" s="8"/>
      <c r="AP47" s="8"/>
      <c r="AQ47" s="8"/>
      <c r="AR47" s="8"/>
    </row>
    <row r="48" spans="1:44" ht="15" customHeight="1">
      <c r="A48" s="570"/>
      <c r="B48" s="597"/>
      <c r="C48" s="579"/>
      <c r="E48" s="660"/>
      <c r="F48" s="660"/>
      <c r="G48" s="660"/>
      <c r="H48" s="660" t="s">
        <v>281</v>
      </c>
      <c r="I48" s="565"/>
      <c r="J48" s="565"/>
      <c r="K48" s="570"/>
      <c r="L48" s="570"/>
      <c r="M48" s="570"/>
      <c r="N48" s="570"/>
      <c r="O48" s="597"/>
      <c r="Q48" s="638"/>
      <c r="R48" s="638"/>
      <c r="S48" s="273"/>
      <c r="T48" s="273"/>
      <c r="U48" s="273"/>
      <c r="W48" s="8"/>
      <c r="X48" s="406">
        <v>159000</v>
      </c>
      <c r="Y48" s="478">
        <v>161000</v>
      </c>
      <c r="Z48" s="468">
        <v>3270</v>
      </c>
      <c r="AA48" s="406">
        <v>1680</v>
      </c>
      <c r="AB48" s="407">
        <v>100</v>
      </c>
      <c r="AC48" s="407">
        <v>0</v>
      </c>
      <c r="AD48" s="407">
        <v>0</v>
      </c>
      <c r="AE48" s="407">
        <v>0</v>
      </c>
      <c r="AF48" s="407">
        <v>0</v>
      </c>
      <c r="AG48" s="465">
        <v>0</v>
      </c>
      <c r="AH48" s="460">
        <f t="shared" si="4"/>
        <v>0</v>
      </c>
      <c r="AI48" s="497">
        <f t="shared" si="4"/>
        <v>0</v>
      </c>
      <c r="AJ48" s="499">
        <v>10000</v>
      </c>
      <c r="AL48" s="8"/>
      <c r="AM48" s="8"/>
      <c r="AN48" s="8"/>
      <c r="AO48" s="8"/>
      <c r="AP48" s="8"/>
      <c r="AQ48" s="8"/>
      <c r="AR48" s="8"/>
    </row>
    <row r="49" spans="1:44" ht="15" customHeight="1">
      <c r="A49" s="573"/>
      <c r="B49" s="564"/>
      <c r="C49" s="640"/>
      <c r="D49" s="564"/>
      <c r="E49" s="564"/>
      <c r="F49" s="564"/>
      <c r="G49" s="564"/>
      <c r="H49" s="564"/>
      <c r="I49" s="573"/>
      <c r="J49" s="272" t="s">
        <v>27</v>
      </c>
      <c r="K49" s="606"/>
      <c r="L49" s="573"/>
      <c r="M49" s="573"/>
      <c r="N49" s="573"/>
      <c r="Q49" s="597"/>
      <c r="R49" s="597"/>
      <c r="S49" s="273"/>
      <c r="T49" s="273"/>
      <c r="U49" s="273"/>
      <c r="W49" s="34"/>
      <c r="X49" s="408">
        <v>161000</v>
      </c>
      <c r="Y49" s="479">
        <v>163000</v>
      </c>
      <c r="Z49" s="469">
        <v>3340</v>
      </c>
      <c r="AA49" s="408">
        <v>1750</v>
      </c>
      <c r="AB49" s="409">
        <v>170</v>
      </c>
      <c r="AC49" s="409">
        <v>0</v>
      </c>
      <c r="AD49" s="409">
        <v>0</v>
      </c>
      <c r="AE49" s="409">
        <v>0</v>
      </c>
      <c r="AF49" s="409">
        <v>0</v>
      </c>
      <c r="AG49" s="467">
        <v>0</v>
      </c>
      <c r="AH49" s="460">
        <f t="shared" si="4"/>
        <v>0</v>
      </c>
      <c r="AI49" s="497">
        <f t="shared" si="4"/>
        <v>0</v>
      </c>
      <c r="AJ49" s="500">
        <v>10300</v>
      </c>
      <c r="AL49" s="8"/>
      <c r="AM49" s="8"/>
      <c r="AN49" s="8"/>
      <c r="AO49" s="8"/>
      <c r="AP49" s="8"/>
      <c r="AQ49" s="8"/>
      <c r="AR49" s="8"/>
    </row>
    <row r="50" spans="1:44" ht="15" customHeight="1" thickBot="1">
      <c r="A50" s="634"/>
      <c r="B50" s="635"/>
      <c r="C50" s="653"/>
      <c r="D50" s="635"/>
      <c r="E50" s="635"/>
      <c r="F50" s="635"/>
      <c r="G50" s="635"/>
      <c r="H50" s="635"/>
      <c r="I50" s="635"/>
      <c r="J50" s="635"/>
      <c r="K50" s="635"/>
      <c r="L50" s="634"/>
      <c r="M50" s="634"/>
      <c r="N50" s="634"/>
      <c r="O50" s="597"/>
      <c r="Q50" s="637"/>
      <c r="R50" s="637"/>
      <c r="S50" s="273"/>
      <c r="T50" s="273"/>
      <c r="U50" s="273"/>
      <c r="W50" s="34"/>
      <c r="X50" s="410">
        <v>163000</v>
      </c>
      <c r="Y50" s="480">
        <v>165000</v>
      </c>
      <c r="Z50" s="470">
        <v>3410</v>
      </c>
      <c r="AA50" s="410">
        <v>1820</v>
      </c>
      <c r="AB50" s="411">
        <v>240</v>
      </c>
      <c r="AC50" s="411">
        <v>0</v>
      </c>
      <c r="AD50" s="411">
        <v>0</v>
      </c>
      <c r="AE50" s="411">
        <v>0</v>
      </c>
      <c r="AF50" s="411">
        <v>0</v>
      </c>
      <c r="AG50" s="471">
        <v>0</v>
      </c>
      <c r="AH50" s="460">
        <f t="shared" si="4"/>
        <v>0</v>
      </c>
      <c r="AI50" s="497">
        <f t="shared" si="4"/>
        <v>0</v>
      </c>
      <c r="AJ50" s="501">
        <v>10600</v>
      </c>
      <c r="AL50" s="8"/>
      <c r="AM50" s="8"/>
      <c r="AN50" s="8"/>
      <c r="AO50" s="8"/>
      <c r="AP50" s="8"/>
      <c r="AQ50" s="8"/>
      <c r="AR50" s="8"/>
    </row>
    <row r="51" spans="1:44" ht="15" customHeight="1">
      <c r="A51" s="8"/>
      <c r="B51" s="564"/>
      <c r="C51" s="664" t="s">
        <v>255</v>
      </c>
      <c r="D51" s="274"/>
      <c r="E51" s="274"/>
      <c r="F51" s="274"/>
      <c r="G51" s="272"/>
      <c r="H51" s="272"/>
      <c r="I51" s="606"/>
      <c r="J51" s="606"/>
      <c r="K51" s="606"/>
      <c r="L51" s="272"/>
      <c r="M51" s="272"/>
      <c r="N51" s="272"/>
      <c r="O51" s="597"/>
      <c r="Q51" s="597"/>
      <c r="R51" s="597"/>
      <c r="S51" s="273"/>
      <c r="T51" s="273"/>
      <c r="U51" s="273"/>
      <c r="W51" s="34"/>
      <c r="X51" s="406">
        <v>165000</v>
      </c>
      <c r="Y51" s="478">
        <v>167000</v>
      </c>
      <c r="Z51" s="468">
        <v>3480</v>
      </c>
      <c r="AA51" s="406">
        <v>1890</v>
      </c>
      <c r="AB51" s="407">
        <v>310</v>
      </c>
      <c r="AC51" s="407">
        <v>0</v>
      </c>
      <c r="AD51" s="407">
        <v>0</v>
      </c>
      <c r="AE51" s="407">
        <v>0</v>
      </c>
      <c r="AF51" s="407">
        <v>0</v>
      </c>
      <c r="AG51" s="465">
        <v>0</v>
      </c>
      <c r="AH51" s="460">
        <f t="shared" si="4"/>
        <v>0</v>
      </c>
      <c r="AI51" s="497">
        <f t="shared" si="4"/>
        <v>0</v>
      </c>
      <c r="AJ51" s="499">
        <v>10900</v>
      </c>
      <c r="AL51" s="8"/>
      <c r="AM51" s="8"/>
      <c r="AN51" s="8"/>
      <c r="AO51" s="8"/>
      <c r="AP51" s="8"/>
      <c r="AQ51" s="8"/>
      <c r="AR51" s="8"/>
    </row>
    <row r="52" spans="1:44" ht="15" customHeight="1">
      <c r="A52" s="597"/>
      <c r="B52" s="662" t="s">
        <v>280</v>
      </c>
      <c r="C52" s="665" t="s">
        <v>282</v>
      </c>
      <c r="E52" s="597"/>
      <c r="F52" s="458"/>
      <c r="G52" s="458"/>
      <c r="H52" s="564"/>
      <c r="I52" s="564"/>
      <c r="J52" s="564"/>
      <c r="K52" s="564"/>
      <c r="L52" s="564"/>
      <c r="M52" s="564"/>
      <c r="N52" s="564"/>
      <c r="O52" s="573"/>
      <c r="Q52" s="597"/>
      <c r="R52" s="597"/>
      <c r="S52" s="273"/>
      <c r="T52" s="273"/>
      <c r="U52" s="273"/>
      <c r="W52" s="34"/>
      <c r="X52" s="406">
        <v>167000</v>
      </c>
      <c r="Y52" s="478">
        <v>169000</v>
      </c>
      <c r="Z52" s="468">
        <v>3550</v>
      </c>
      <c r="AA52" s="406">
        <v>1960</v>
      </c>
      <c r="AB52" s="407">
        <v>380</v>
      </c>
      <c r="AC52" s="407">
        <v>0</v>
      </c>
      <c r="AD52" s="407">
        <v>0</v>
      </c>
      <c r="AE52" s="407">
        <v>0</v>
      </c>
      <c r="AF52" s="407">
        <v>0</v>
      </c>
      <c r="AG52" s="465">
        <v>0</v>
      </c>
      <c r="AH52" s="460">
        <f t="shared" si="4"/>
        <v>0</v>
      </c>
      <c r="AI52" s="497">
        <f t="shared" si="4"/>
        <v>0</v>
      </c>
      <c r="AJ52" s="499">
        <v>11200</v>
      </c>
      <c r="AL52" s="8"/>
      <c r="AM52" s="8"/>
      <c r="AN52" s="8"/>
      <c r="AO52" s="8"/>
      <c r="AP52" s="8"/>
      <c r="AQ52" s="8"/>
      <c r="AR52" s="8"/>
    </row>
    <row r="53" spans="1:44" ht="13.5" customHeight="1">
      <c r="A53" s="637"/>
      <c r="B53" s="637"/>
      <c r="C53" s="665" t="s">
        <v>283</v>
      </c>
      <c r="D53" s="564"/>
      <c r="E53" s="637"/>
      <c r="F53" s="571"/>
      <c r="G53" s="571"/>
      <c r="H53" s="616"/>
      <c r="I53" s="616"/>
      <c r="J53" s="616"/>
      <c r="K53" s="616"/>
      <c r="L53" s="616"/>
      <c r="M53" s="616"/>
      <c r="N53" s="616"/>
      <c r="O53" s="564"/>
      <c r="Q53" s="597"/>
      <c r="R53" s="597"/>
      <c r="S53" s="273"/>
      <c r="T53" s="273"/>
      <c r="U53" s="273"/>
      <c r="W53" s="34"/>
      <c r="X53" s="406">
        <v>169000</v>
      </c>
      <c r="Y53" s="478">
        <v>171000</v>
      </c>
      <c r="Z53" s="468">
        <v>3620</v>
      </c>
      <c r="AA53" s="406">
        <v>2030</v>
      </c>
      <c r="AB53" s="407">
        <v>450</v>
      </c>
      <c r="AC53" s="407">
        <v>0</v>
      </c>
      <c r="AD53" s="407">
        <v>0</v>
      </c>
      <c r="AE53" s="407">
        <v>0</v>
      </c>
      <c r="AF53" s="407">
        <v>0</v>
      </c>
      <c r="AG53" s="465">
        <v>0</v>
      </c>
      <c r="AH53" s="460">
        <f t="shared" si="4"/>
        <v>0</v>
      </c>
      <c r="AI53" s="497">
        <f t="shared" si="4"/>
        <v>0</v>
      </c>
      <c r="AJ53" s="499">
        <v>11500</v>
      </c>
      <c r="AL53" s="8"/>
      <c r="AM53" s="8"/>
      <c r="AN53" s="8"/>
      <c r="AO53" s="8"/>
      <c r="AP53" s="8"/>
      <c r="AQ53" s="8"/>
      <c r="AR53" s="8"/>
    </row>
    <row r="54" spans="1:44" ht="12" customHeight="1">
      <c r="A54" s="597"/>
      <c r="B54" s="597"/>
      <c r="C54" s="664" t="s">
        <v>284</v>
      </c>
      <c r="D54" s="564"/>
      <c r="E54" s="597"/>
      <c r="F54" s="458"/>
      <c r="G54" s="458"/>
      <c r="H54" s="564"/>
      <c r="I54" s="564"/>
      <c r="J54" s="564"/>
      <c r="K54" s="564"/>
      <c r="L54" s="564"/>
      <c r="M54" s="564"/>
      <c r="N54" s="564"/>
      <c r="Q54" s="458"/>
      <c r="R54" s="458"/>
      <c r="S54" s="273"/>
      <c r="T54" s="273"/>
      <c r="U54" s="273"/>
      <c r="W54" s="8"/>
      <c r="X54" s="408">
        <v>171000</v>
      </c>
      <c r="Y54" s="479">
        <v>173000</v>
      </c>
      <c r="Z54" s="469">
        <v>3690</v>
      </c>
      <c r="AA54" s="408">
        <v>2100</v>
      </c>
      <c r="AB54" s="409">
        <v>520</v>
      </c>
      <c r="AC54" s="409">
        <v>0</v>
      </c>
      <c r="AD54" s="409">
        <v>0</v>
      </c>
      <c r="AE54" s="409">
        <v>0</v>
      </c>
      <c r="AF54" s="409">
        <v>0</v>
      </c>
      <c r="AG54" s="467">
        <v>0</v>
      </c>
      <c r="AH54" s="460">
        <f t="shared" ref="AH54:AI70" si="5">IF(AG54-1580&gt;0,AG54-1580,0)</f>
        <v>0</v>
      </c>
      <c r="AI54" s="497">
        <f t="shared" si="5"/>
        <v>0</v>
      </c>
      <c r="AJ54" s="500">
        <v>11800</v>
      </c>
      <c r="AL54" s="8"/>
      <c r="AM54" s="8"/>
      <c r="AN54" s="8"/>
      <c r="AO54" s="8"/>
      <c r="AP54" s="8"/>
      <c r="AQ54" s="8"/>
      <c r="AR54" s="8"/>
    </row>
    <row r="55" spans="1:44" ht="17.25">
      <c r="A55" s="597"/>
      <c r="B55" s="597"/>
      <c r="C55" s="664" t="s">
        <v>285</v>
      </c>
      <c r="D55" s="564"/>
      <c r="E55" s="597"/>
      <c r="F55" s="597"/>
      <c r="G55" s="597"/>
      <c r="H55" s="564"/>
      <c r="I55" s="564"/>
      <c r="J55" s="564"/>
      <c r="K55" s="564"/>
      <c r="L55" s="564"/>
      <c r="M55" s="564"/>
      <c r="N55" s="564"/>
      <c r="O55" s="564"/>
      <c r="Q55" s="590"/>
      <c r="R55" s="590"/>
      <c r="S55" s="273"/>
      <c r="T55" s="273"/>
      <c r="U55" s="273"/>
      <c r="W55" s="18"/>
      <c r="X55" s="406">
        <v>173000</v>
      </c>
      <c r="Y55" s="478">
        <v>175000</v>
      </c>
      <c r="Z55" s="468">
        <v>3760</v>
      </c>
      <c r="AA55" s="406">
        <v>2170</v>
      </c>
      <c r="AB55" s="406">
        <v>590</v>
      </c>
      <c r="AC55" s="407">
        <v>0</v>
      </c>
      <c r="AD55" s="407">
        <v>0</v>
      </c>
      <c r="AE55" s="407">
        <v>0</v>
      </c>
      <c r="AF55" s="407">
        <v>0</v>
      </c>
      <c r="AG55" s="465">
        <v>0</v>
      </c>
      <c r="AH55" s="460">
        <f t="shared" si="5"/>
        <v>0</v>
      </c>
      <c r="AI55" s="497">
        <f t="shared" si="5"/>
        <v>0</v>
      </c>
      <c r="AJ55" s="499">
        <v>12100</v>
      </c>
    </row>
    <row r="56" spans="1:44" ht="15" customHeight="1">
      <c r="A56" s="564"/>
      <c r="B56" s="564"/>
      <c r="C56" s="665" t="s">
        <v>286</v>
      </c>
      <c r="D56" s="564"/>
      <c r="E56" s="564"/>
      <c r="F56" s="564"/>
      <c r="G56" s="564"/>
      <c r="H56" s="564"/>
      <c r="I56" s="564"/>
      <c r="J56" s="564"/>
      <c r="K56" s="564"/>
      <c r="L56" s="564"/>
      <c r="M56" s="564"/>
      <c r="N56" s="564"/>
      <c r="O56" s="564"/>
      <c r="Q56" s="590"/>
      <c r="R56" s="590"/>
      <c r="S56" s="273"/>
      <c r="T56" s="273"/>
      <c r="U56" s="273"/>
      <c r="W56" s="8"/>
      <c r="X56" s="406">
        <v>175000</v>
      </c>
      <c r="Y56" s="478">
        <v>177000</v>
      </c>
      <c r="Z56" s="468">
        <v>3830</v>
      </c>
      <c r="AA56" s="406">
        <v>2240</v>
      </c>
      <c r="AB56" s="406">
        <v>660</v>
      </c>
      <c r="AC56" s="407">
        <v>0</v>
      </c>
      <c r="AD56" s="407">
        <v>0</v>
      </c>
      <c r="AE56" s="407">
        <v>0</v>
      </c>
      <c r="AF56" s="407">
        <v>0</v>
      </c>
      <c r="AG56" s="465">
        <v>0</v>
      </c>
      <c r="AH56" s="460">
        <f t="shared" si="5"/>
        <v>0</v>
      </c>
      <c r="AI56" s="497">
        <f t="shared" si="5"/>
        <v>0</v>
      </c>
      <c r="AJ56" s="499">
        <v>12400</v>
      </c>
    </row>
    <row r="57" spans="1:44" ht="21.75" customHeight="1">
      <c r="A57" s="564"/>
      <c r="B57" s="564"/>
      <c r="C57" s="640"/>
      <c r="D57" s="564"/>
      <c r="E57" s="564"/>
      <c r="F57" s="564"/>
      <c r="G57" s="564"/>
      <c r="H57" s="564"/>
      <c r="I57" s="564"/>
      <c r="J57" s="564"/>
      <c r="K57" s="564"/>
      <c r="L57" s="564"/>
      <c r="M57" s="564"/>
      <c r="N57" s="564"/>
      <c r="O57" s="564"/>
      <c r="Q57" s="590"/>
      <c r="R57" s="590"/>
      <c r="W57" s="8"/>
      <c r="X57" s="406">
        <v>177000</v>
      </c>
      <c r="Y57" s="478">
        <v>179000</v>
      </c>
      <c r="Z57" s="468">
        <v>3900</v>
      </c>
      <c r="AA57" s="406">
        <v>2310</v>
      </c>
      <c r="AB57" s="406">
        <v>730</v>
      </c>
      <c r="AC57" s="407">
        <v>0</v>
      </c>
      <c r="AD57" s="407">
        <v>0</v>
      </c>
      <c r="AE57" s="407">
        <v>0</v>
      </c>
      <c r="AF57" s="407">
        <v>0</v>
      </c>
      <c r="AG57" s="465">
        <v>0</v>
      </c>
      <c r="AH57" s="460">
        <f t="shared" si="5"/>
        <v>0</v>
      </c>
      <c r="AI57" s="497">
        <f t="shared" si="5"/>
        <v>0</v>
      </c>
      <c r="AJ57" s="499">
        <v>12900</v>
      </c>
    </row>
    <row r="58" spans="1:44" ht="20.25" customHeight="1">
      <c r="A58" s="628"/>
      <c r="B58" s="628" t="s">
        <v>287</v>
      </c>
      <c r="C58" s="654"/>
      <c r="D58" s="628" t="s">
        <v>87</v>
      </c>
      <c r="E58" s="628"/>
      <c r="F58" s="628"/>
      <c r="G58" s="628"/>
      <c r="H58" s="628"/>
      <c r="I58" s="628"/>
      <c r="J58" s="628"/>
      <c r="K58" s="628"/>
      <c r="L58" s="628"/>
      <c r="M58" s="628"/>
      <c r="N58" s="628"/>
      <c r="O58" s="272"/>
      <c r="Q58" s="590"/>
      <c r="R58" s="590"/>
      <c r="W58" s="8"/>
      <c r="X58" s="406"/>
      <c r="Y58" s="478"/>
      <c r="Z58" s="468"/>
      <c r="AA58" s="406"/>
      <c r="AB58" s="406"/>
      <c r="AC58" s="407"/>
      <c r="AD58" s="407"/>
      <c r="AE58" s="407"/>
      <c r="AF58" s="407"/>
      <c r="AG58" s="465"/>
      <c r="AH58" s="460"/>
      <c r="AI58" s="497"/>
      <c r="AJ58" s="499"/>
    </row>
    <row r="59" spans="1:44" ht="17.25">
      <c r="A59" s="8"/>
      <c r="B59" s="601"/>
      <c r="C59" s="276"/>
      <c r="D59" s="601"/>
      <c r="E59" s="601"/>
      <c r="F59" s="601"/>
      <c r="G59" s="601"/>
      <c r="H59" s="601"/>
      <c r="I59" s="601"/>
      <c r="J59" s="601"/>
      <c r="K59" s="601"/>
      <c r="L59" s="8"/>
      <c r="M59" s="8"/>
      <c r="N59" s="8"/>
      <c r="O59" s="564"/>
      <c r="Q59" s="591"/>
      <c r="R59" s="591"/>
      <c r="W59" s="8"/>
      <c r="X59" s="406">
        <v>179000</v>
      </c>
      <c r="Y59" s="478">
        <v>181000</v>
      </c>
      <c r="Z59" s="468">
        <v>3970</v>
      </c>
      <c r="AA59" s="406">
        <v>2380</v>
      </c>
      <c r="AB59" s="406">
        <v>800</v>
      </c>
      <c r="AC59" s="407">
        <v>0</v>
      </c>
      <c r="AD59" s="407">
        <v>0</v>
      </c>
      <c r="AE59" s="407">
        <v>0</v>
      </c>
      <c r="AF59" s="407">
        <v>0</v>
      </c>
      <c r="AG59" s="465">
        <v>0</v>
      </c>
      <c r="AH59" s="460">
        <f t="shared" si="5"/>
        <v>0</v>
      </c>
      <c r="AI59" s="497">
        <f t="shared" si="5"/>
        <v>0</v>
      </c>
      <c r="AJ59" s="499">
        <v>13600</v>
      </c>
    </row>
    <row r="60" spans="1:44" ht="17.25">
      <c r="A60" s="8"/>
      <c r="B60" s="272">
        <v>1</v>
      </c>
      <c r="C60" s="655" t="s">
        <v>106</v>
      </c>
      <c r="D60" s="272"/>
      <c r="E60" s="272"/>
      <c r="F60" s="272"/>
      <c r="G60" s="272"/>
      <c r="H60" s="272"/>
      <c r="I60" s="272"/>
      <c r="J60" s="272"/>
      <c r="K60" s="272"/>
      <c r="L60" s="272"/>
      <c r="M60" s="272"/>
      <c r="N60" s="272"/>
      <c r="O60" s="564"/>
      <c r="Q60"/>
      <c r="R60"/>
      <c r="W60" s="8"/>
      <c r="X60" s="408">
        <v>181000</v>
      </c>
      <c r="Y60" s="479">
        <v>183000</v>
      </c>
      <c r="Z60" s="469">
        <v>4040</v>
      </c>
      <c r="AA60" s="408">
        <v>2450</v>
      </c>
      <c r="AB60" s="408">
        <v>870</v>
      </c>
      <c r="AC60" s="409">
        <v>0</v>
      </c>
      <c r="AD60" s="409">
        <v>0</v>
      </c>
      <c r="AE60" s="409">
        <v>0</v>
      </c>
      <c r="AF60" s="409">
        <v>0</v>
      </c>
      <c r="AG60" s="467">
        <v>0</v>
      </c>
      <c r="AH60" s="460">
        <f t="shared" si="5"/>
        <v>0</v>
      </c>
      <c r="AI60" s="497">
        <f t="shared" si="5"/>
        <v>0</v>
      </c>
      <c r="AJ60" s="500">
        <v>14300</v>
      </c>
    </row>
    <row r="61" spans="1:44" ht="17.25">
      <c r="A61" s="8"/>
      <c r="B61" s="272">
        <v>1</v>
      </c>
      <c r="C61" s="655" t="s">
        <v>256</v>
      </c>
      <c r="D61" s="272"/>
      <c r="E61" s="272"/>
      <c r="F61" s="272"/>
      <c r="G61" s="272"/>
      <c r="H61" s="272"/>
      <c r="I61" s="272"/>
      <c r="J61" s="272"/>
      <c r="K61" s="272"/>
      <c r="L61" s="272"/>
      <c r="M61" s="272"/>
      <c r="N61" s="272"/>
      <c r="O61" s="616"/>
      <c r="Q61" s="564"/>
      <c r="R61" s="564"/>
      <c r="W61" s="8"/>
      <c r="X61" s="406">
        <v>183000</v>
      </c>
      <c r="Y61" s="478">
        <v>185000</v>
      </c>
      <c r="Z61" s="468">
        <v>4110</v>
      </c>
      <c r="AA61" s="406">
        <v>2520</v>
      </c>
      <c r="AB61" s="406">
        <v>940</v>
      </c>
      <c r="AC61" s="407">
        <v>0</v>
      </c>
      <c r="AD61" s="407">
        <v>0</v>
      </c>
      <c r="AE61" s="407">
        <v>0</v>
      </c>
      <c r="AF61" s="407">
        <v>0</v>
      </c>
      <c r="AG61" s="465">
        <v>0</v>
      </c>
      <c r="AH61" s="460">
        <f t="shared" si="5"/>
        <v>0</v>
      </c>
      <c r="AI61" s="497">
        <f t="shared" si="5"/>
        <v>0</v>
      </c>
      <c r="AJ61" s="499">
        <v>15000</v>
      </c>
    </row>
    <row r="62" spans="1:44" ht="17.25">
      <c r="A62" s="8"/>
      <c r="B62" s="272"/>
      <c r="C62" s="655"/>
      <c r="D62" s="272" t="s">
        <v>261</v>
      </c>
      <c r="E62" s="272"/>
      <c r="F62" s="272"/>
      <c r="G62" s="272"/>
      <c r="H62" s="272"/>
      <c r="I62" s="272"/>
      <c r="J62" s="272"/>
      <c r="K62" s="272"/>
      <c r="L62" s="272"/>
      <c r="M62" s="272"/>
      <c r="N62" s="272"/>
      <c r="O62" s="564"/>
      <c r="Q62"/>
      <c r="R62"/>
      <c r="W62" s="8"/>
      <c r="X62" s="406">
        <v>185000</v>
      </c>
      <c r="Y62" s="478">
        <v>187000</v>
      </c>
      <c r="Z62" s="468">
        <v>4180</v>
      </c>
      <c r="AA62" s="406">
        <v>2590</v>
      </c>
      <c r="AB62" s="406">
        <v>1010</v>
      </c>
      <c r="AC62" s="407">
        <v>0</v>
      </c>
      <c r="AD62" s="407">
        <v>0</v>
      </c>
      <c r="AE62" s="407">
        <v>0</v>
      </c>
      <c r="AF62" s="407">
        <v>0</v>
      </c>
      <c r="AG62" s="465">
        <v>0</v>
      </c>
      <c r="AH62" s="460">
        <f t="shared" si="5"/>
        <v>0</v>
      </c>
      <c r="AI62" s="497">
        <f t="shared" si="5"/>
        <v>0</v>
      </c>
      <c r="AJ62" s="499">
        <v>15700</v>
      </c>
    </row>
    <row r="63" spans="1:44" ht="17.25">
      <c r="A63" s="8"/>
      <c r="B63" s="272"/>
      <c r="C63" s="655"/>
      <c r="D63" s="272" t="s">
        <v>262</v>
      </c>
      <c r="E63" s="272"/>
      <c r="F63" s="272"/>
      <c r="G63" s="272"/>
      <c r="H63" s="272"/>
      <c r="I63" s="272"/>
      <c r="J63" s="272"/>
      <c r="K63" s="272"/>
      <c r="L63" s="600"/>
      <c r="M63" s="600"/>
      <c r="N63" s="600"/>
      <c r="O63" s="564"/>
      <c r="Q63"/>
      <c r="R63"/>
      <c r="W63" s="8"/>
      <c r="X63" s="406">
        <v>187000</v>
      </c>
      <c r="Y63" s="478">
        <v>189000</v>
      </c>
      <c r="Z63" s="468">
        <v>4250</v>
      </c>
      <c r="AA63" s="406">
        <v>2660</v>
      </c>
      <c r="AB63" s="406">
        <v>1080</v>
      </c>
      <c r="AC63" s="407">
        <v>0</v>
      </c>
      <c r="AD63" s="407">
        <v>0</v>
      </c>
      <c r="AE63" s="407">
        <v>0</v>
      </c>
      <c r="AF63" s="407">
        <v>0</v>
      </c>
      <c r="AG63" s="465">
        <v>0</v>
      </c>
      <c r="AH63" s="460">
        <f t="shared" si="5"/>
        <v>0</v>
      </c>
      <c r="AI63" s="497">
        <f t="shared" si="5"/>
        <v>0</v>
      </c>
      <c r="AJ63" s="499">
        <v>16400</v>
      </c>
    </row>
    <row r="64" spans="1:44" ht="17.25">
      <c r="A64" s="8"/>
      <c r="B64" s="272">
        <v>1</v>
      </c>
      <c r="C64" s="655" t="s">
        <v>198</v>
      </c>
      <c r="D64" s="272"/>
      <c r="E64" s="272"/>
      <c r="F64" s="272"/>
      <c r="G64" s="272"/>
      <c r="H64" s="272"/>
      <c r="I64" s="272"/>
      <c r="J64" s="272"/>
      <c r="K64" s="272"/>
      <c r="L64" s="277"/>
      <c r="M64" s="277"/>
      <c r="N64" s="277"/>
      <c r="O64" s="564"/>
      <c r="Q64"/>
      <c r="R64"/>
      <c r="W64" s="8"/>
      <c r="X64" s="406">
        <v>189000</v>
      </c>
      <c r="Y64" s="478">
        <v>191000</v>
      </c>
      <c r="Z64" s="468">
        <v>4320</v>
      </c>
      <c r="AA64" s="406">
        <v>2730</v>
      </c>
      <c r="AB64" s="406">
        <v>1150</v>
      </c>
      <c r="AC64" s="407">
        <v>0</v>
      </c>
      <c r="AD64" s="407">
        <v>0</v>
      </c>
      <c r="AE64" s="407">
        <v>0</v>
      </c>
      <c r="AF64" s="407">
        <v>0</v>
      </c>
      <c r="AG64" s="465">
        <v>0</v>
      </c>
      <c r="AH64" s="460">
        <f t="shared" si="5"/>
        <v>0</v>
      </c>
      <c r="AI64" s="497">
        <f t="shared" si="5"/>
        <v>0</v>
      </c>
      <c r="AJ64" s="499">
        <v>17100</v>
      </c>
    </row>
    <row r="65" spans="1:36" ht="17.25">
      <c r="A65" s="8"/>
      <c r="B65" s="272">
        <v>1</v>
      </c>
      <c r="C65" s="655" t="s">
        <v>62</v>
      </c>
      <c r="D65" s="272"/>
      <c r="E65" s="272"/>
      <c r="F65" s="272"/>
      <c r="G65" s="272"/>
      <c r="H65" s="272"/>
      <c r="I65" s="272"/>
      <c r="J65" s="272"/>
      <c r="K65" s="272"/>
      <c r="L65" s="272"/>
      <c r="M65" s="272"/>
      <c r="N65" s="272"/>
      <c r="O65" s="564"/>
      <c r="Q65"/>
      <c r="R65"/>
      <c r="W65" s="8"/>
      <c r="X65" s="408">
        <v>191000</v>
      </c>
      <c r="Y65" s="479">
        <v>193000</v>
      </c>
      <c r="Z65" s="469">
        <v>4390</v>
      </c>
      <c r="AA65" s="408">
        <v>2800</v>
      </c>
      <c r="AB65" s="408">
        <v>1220</v>
      </c>
      <c r="AC65" s="409">
        <v>0</v>
      </c>
      <c r="AD65" s="409">
        <v>0</v>
      </c>
      <c r="AE65" s="409">
        <v>0</v>
      </c>
      <c r="AF65" s="409">
        <v>0</v>
      </c>
      <c r="AG65" s="467">
        <v>0</v>
      </c>
      <c r="AH65" s="460">
        <f t="shared" si="5"/>
        <v>0</v>
      </c>
      <c r="AI65" s="497">
        <f t="shared" si="5"/>
        <v>0</v>
      </c>
      <c r="AJ65" s="500">
        <v>17700</v>
      </c>
    </row>
    <row r="66" spans="1:36" ht="12" customHeight="1">
      <c r="A66" s="8"/>
      <c r="B66" s="272"/>
      <c r="C66" s="655" t="s">
        <v>257</v>
      </c>
      <c r="D66" s="272"/>
      <c r="E66" s="272"/>
      <c r="F66" s="272"/>
      <c r="G66" s="272"/>
      <c r="H66" s="272"/>
      <c r="I66" s="272"/>
      <c r="J66" s="272"/>
      <c r="K66" s="272"/>
      <c r="L66" s="272"/>
      <c r="M66" s="272"/>
      <c r="N66" s="272"/>
      <c r="O66" s="564"/>
      <c r="Q66"/>
      <c r="R66"/>
      <c r="W66" s="8"/>
      <c r="X66" s="406">
        <v>193000</v>
      </c>
      <c r="Y66" s="478">
        <v>195000</v>
      </c>
      <c r="Z66" s="468">
        <v>4460</v>
      </c>
      <c r="AA66" s="406">
        <v>2870</v>
      </c>
      <c r="AB66" s="406">
        <v>1290</v>
      </c>
      <c r="AC66" s="407">
        <v>0</v>
      </c>
      <c r="AD66" s="407">
        <v>0</v>
      </c>
      <c r="AE66" s="407">
        <v>0</v>
      </c>
      <c r="AF66" s="407">
        <v>0</v>
      </c>
      <c r="AG66" s="465">
        <v>0</v>
      </c>
      <c r="AH66" s="460">
        <f t="shared" si="5"/>
        <v>0</v>
      </c>
      <c r="AI66" s="497">
        <f t="shared" si="5"/>
        <v>0</v>
      </c>
      <c r="AJ66" s="499">
        <v>18400</v>
      </c>
    </row>
    <row r="67" spans="1:36" ht="16.5" customHeight="1">
      <c r="A67" s="8"/>
      <c r="B67" s="272"/>
      <c r="C67" s="655" t="s">
        <v>88</v>
      </c>
      <c r="D67" s="272"/>
      <c r="E67" s="272"/>
      <c r="F67" s="272"/>
      <c r="G67" s="272"/>
      <c r="H67" s="272"/>
      <c r="I67" s="272"/>
      <c r="J67" s="272"/>
      <c r="K67" s="272"/>
      <c r="L67" s="272"/>
      <c r="M67" s="272"/>
      <c r="N67" s="272"/>
      <c r="O67" s="564"/>
      <c r="Q67"/>
      <c r="R67"/>
      <c r="W67" s="8"/>
      <c r="X67" s="406">
        <v>195000</v>
      </c>
      <c r="Y67" s="478">
        <v>197000</v>
      </c>
      <c r="Z67" s="468">
        <v>4530</v>
      </c>
      <c r="AA67" s="406">
        <v>2940</v>
      </c>
      <c r="AB67" s="406">
        <v>1360</v>
      </c>
      <c r="AC67" s="407">
        <v>0</v>
      </c>
      <c r="AD67" s="407">
        <v>0</v>
      </c>
      <c r="AE67" s="407">
        <v>0</v>
      </c>
      <c r="AF67" s="407">
        <v>0</v>
      </c>
      <c r="AG67" s="465">
        <v>0</v>
      </c>
      <c r="AH67" s="460">
        <f t="shared" si="5"/>
        <v>0</v>
      </c>
      <c r="AI67" s="497">
        <f t="shared" si="5"/>
        <v>0</v>
      </c>
      <c r="AJ67" s="499">
        <v>19100</v>
      </c>
    </row>
    <row r="68" spans="1:36" ht="14.25" customHeight="1">
      <c r="A68" s="8"/>
      <c r="B68" s="272">
        <v>1</v>
      </c>
      <c r="C68" s="655" t="s">
        <v>258</v>
      </c>
      <c r="D68" s="272"/>
      <c r="E68" s="272"/>
      <c r="F68" s="272"/>
      <c r="G68" s="272"/>
      <c r="H68" s="272"/>
      <c r="I68" s="272"/>
      <c r="J68" s="272"/>
      <c r="K68" s="601"/>
      <c r="L68" s="8"/>
      <c r="M68" s="272"/>
      <c r="N68" s="272"/>
      <c r="O68" s="564"/>
      <c r="P68" s="574"/>
      <c r="Q68"/>
      <c r="R68"/>
      <c r="W68" s="8"/>
      <c r="X68" s="406">
        <v>197000</v>
      </c>
      <c r="Y68" s="478">
        <v>199000</v>
      </c>
      <c r="Z68" s="468">
        <v>4600</v>
      </c>
      <c r="AA68" s="406">
        <v>3010</v>
      </c>
      <c r="AB68" s="406">
        <v>1430</v>
      </c>
      <c r="AC68" s="407">
        <v>0</v>
      </c>
      <c r="AD68" s="407">
        <v>0</v>
      </c>
      <c r="AE68" s="407">
        <v>0</v>
      </c>
      <c r="AF68" s="407">
        <v>0</v>
      </c>
      <c r="AG68" s="465">
        <v>0</v>
      </c>
      <c r="AH68" s="460">
        <f t="shared" si="5"/>
        <v>0</v>
      </c>
      <c r="AI68" s="497">
        <f t="shared" si="5"/>
        <v>0</v>
      </c>
      <c r="AJ68" s="499">
        <v>19800</v>
      </c>
    </row>
    <row r="69" spans="1:36" ht="15.75" customHeight="1">
      <c r="A69" s="8"/>
      <c r="B69" s="601"/>
      <c r="C69" s="276"/>
      <c r="D69" s="601"/>
      <c r="E69" s="601"/>
      <c r="F69" s="601"/>
      <c r="G69" s="601"/>
      <c r="H69" s="601"/>
      <c r="I69" s="601"/>
      <c r="J69" s="601"/>
      <c r="K69" s="601"/>
      <c r="L69" s="8"/>
      <c r="M69" s="8"/>
      <c r="N69" s="8"/>
      <c r="O69" s="564"/>
      <c r="Q69"/>
      <c r="R69"/>
      <c r="W69" s="8"/>
      <c r="X69" s="406">
        <v>199000</v>
      </c>
      <c r="Y69" s="478">
        <v>201000</v>
      </c>
      <c r="Z69" s="468">
        <v>4670</v>
      </c>
      <c r="AA69" s="406">
        <v>3080</v>
      </c>
      <c r="AB69" s="406">
        <v>1500</v>
      </c>
      <c r="AC69" s="407">
        <v>0</v>
      </c>
      <c r="AD69" s="407">
        <v>0</v>
      </c>
      <c r="AE69" s="407">
        <v>0</v>
      </c>
      <c r="AF69" s="407">
        <v>0</v>
      </c>
      <c r="AG69" s="465">
        <v>0</v>
      </c>
      <c r="AH69" s="460">
        <f t="shared" si="5"/>
        <v>0</v>
      </c>
      <c r="AI69" s="497">
        <f t="shared" si="5"/>
        <v>0</v>
      </c>
      <c r="AJ69" s="499">
        <v>20500</v>
      </c>
    </row>
    <row r="70" spans="1:36" ht="15.75" customHeight="1">
      <c r="A70" s="605"/>
      <c r="B70" s="602"/>
      <c r="C70" s="656"/>
      <c r="D70" s="603"/>
      <c r="E70" s="604" t="s">
        <v>202</v>
      </c>
      <c r="F70" s="603"/>
      <c r="G70" s="602"/>
      <c r="H70" s="602"/>
      <c r="I70" s="602"/>
      <c r="J70" s="602"/>
      <c r="K70" s="602"/>
      <c r="L70" s="605"/>
      <c r="M70" s="605"/>
      <c r="N70" s="605"/>
      <c r="O70" s="564"/>
      <c r="Q70"/>
      <c r="R70"/>
      <c r="W70" s="8"/>
      <c r="X70" s="408">
        <v>201000</v>
      </c>
      <c r="Y70" s="479">
        <v>203000</v>
      </c>
      <c r="Z70" s="469">
        <v>4740</v>
      </c>
      <c r="AA70" s="408">
        <v>3150</v>
      </c>
      <c r="AB70" s="408">
        <v>1570</v>
      </c>
      <c r="AC70" s="409">
        <v>0</v>
      </c>
      <c r="AD70" s="409">
        <v>0</v>
      </c>
      <c r="AE70" s="409">
        <v>0</v>
      </c>
      <c r="AF70" s="409">
        <v>0</v>
      </c>
      <c r="AG70" s="467">
        <v>0</v>
      </c>
      <c r="AH70" s="460">
        <f t="shared" si="5"/>
        <v>0</v>
      </c>
      <c r="AI70" s="497">
        <f t="shared" si="5"/>
        <v>0</v>
      </c>
      <c r="AJ70" s="500">
        <v>21100</v>
      </c>
    </row>
    <row r="71" spans="1:36" ht="15.75" customHeight="1">
      <c r="A71" s="8"/>
      <c r="B71" s="601"/>
      <c r="C71" s="276"/>
      <c r="D71" s="601"/>
      <c r="E71" s="601" t="s">
        <v>203</v>
      </c>
      <c r="F71" s="601"/>
      <c r="G71" s="601"/>
      <c r="H71" s="601"/>
      <c r="I71" s="601"/>
      <c r="J71" s="601"/>
      <c r="K71" s="601"/>
      <c r="L71" s="8"/>
      <c r="M71" s="8"/>
      <c r="N71" s="8"/>
      <c r="O71" s="564"/>
      <c r="Q71"/>
      <c r="R71"/>
      <c r="W71" s="8"/>
      <c r="X71" s="406">
        <v>203000</v>
      </c>
      <c r="Y71" s="478">
        <v>205000</v>
      </c>
      <c r="Z71" s="468">
        <v>4810</v>
      </c>
      <c r="AA71" s="406">
        <v>3220</v>
      </c>
      <c r="AB71" s="406">
        <v>1640</v>
      </c>
      <c r="AC71" s="407"/>
      <c r="AD71" s="407">
        <v>0</v>
      </c>
      <c r="AE71" s="407">
        <v>0</v>
      </c>
      <c r="AF71" s="407">
        <v>0</v>
      </c>
      <c r="AG71" s="465">
        <v>0</v>
      </c>
      <c r="AH71" s="460">
        <f t="shared" ref="AH71:AI86" si="6">IF(AG71-1580&gt;0,AG71-1580,0)</f>
        <v>0</v>
      </c>
      <c r="AI71" s="497">
        <f t="shared" si="6"/>
        <v>0</v>
      </c>
      <c r="AJ71" s="499">
        <v>21700</v>
      </c>
    </row>
    <row r="72" spans="1:36" ht="15.75" customHeight="1">
      <c r="A72" s="8"/>
      <c r="B72" s="601"/>
      <c r="C72" s="276"/>
      <c r="D72" s="601" t="s">
        <v>288</v>
      </c>
      <c r="E72" s="601" t="s">
        <v>204</v>
      </c>
      <c r="F72" s="601"/>
      <c r="G72" s="601"/>
      <c r="H72" s="601"/>
      <c r="I72" s="601"/>
      <c r="J72" s="601"/>
      <c r="K72" s="601"/>
      <c r="L72" s="601"/>
      <c r="M72" s="601"/>
      <c r="N72" s="8"/>
      <c r="O72" s="272"/>
      <c r="Q72"/>
      <c r="R72"/>
      <c r="W72" s="8"/>
      <c r="X72" s="406">
        <v>205000</v>
      </c>
      <c r="Y72" s="478">
        <v>207000</v>
      </c>
      <c r="Z72" s="468">
        <v>4880</v>
      </c>
      <c r="AA72" s="406">
        <v>3290</v>
      </c>
      <c r="AB72" s="406">
        <v>1710</v>
      </c>
      <c r="AC72" s="407">
        <v>130</v>
      </c>
      <c r="AD72" s="407">
        <v>0</v>
      </c>
      <c r="AE72" s="407">
        <v>0</v>
      </c>
      <c r="AF72" s="407">
        <v>0</v>
      </c>
      <c r="AG72" s="465">
        <v>0</v>
      </c>
      <c r="AH72" s="460">
        <f t="shared" si="6"/>
        <v>0</v>
      </c>
      <c r="AI72" s="497">
        <f t="shared" si="6"/>
        <v>0</v>
      </c>
      <c r="AJ72" s="499">
        <v>22200</v>
      </c>
    </row>
    <row r="73" spans="1:36" ht="15.75" customHeight="1">
      <c r="A73" s="8"/>
      <c r="B73" s="601"/>
      <c r="C73" s="276"/>
      <c r="D73" s="601"/>
      <c r="E73" s="601" t="s">
        <v>205</v>
      </c>
      <c r="F73" s="601"/>
      <c r="G73" s="601"/>
      <c r="H73" s="601"/>
      <c r="I73" s="601"/>
      <c r="J73" s="601"/>
      <c r="K73" s="601"/>
      <c r="L73" s="601"/>
      <c r="M73" s="601"/>
      <c r="N73" s="8"/>
      <c r="O73" s="272"/>
      <c r="Q73"/>
      <c r="R73"/>
      <c r="W73" s="8"/>
      <c r="X73" s="406">
        <v>207000</v>
      </c>
      <c r="Y73" s="478">
        <v>209000</v>
      </c>
      <c r="Z73" s="468">
        <v>4950</v>
      </c>
      <c r="AA73" s="406">
        <v>3360</v>
      </c>
      <c r="AB73" s="406">
        <v>1780</v>
      </c>
      <c r="AC73" s="407">
        <v>200</v>
      </c>
      <c r="AD73" s="407">
        <v>0</v>
      </c>
      <c r="AE73" s="407">
        <v>0</v>
      </c>
      <c r="AF73" s="407">
        <v>0</v>
      </c>
      <c r="AG73" s="465">
        <v>0</v>
      </c>
      <c r="AH73" s="460">
        <f t="shared" si="6"/>
        <v>0</v>
      </c>
      <c r="AI73" s="497">
        <f t="shared" si="6"/>
        <v>0</v>
      </c>
      <c r="AJ73" s="499">
        <v>22800</v>
      </c>
    </row>
    <row r="74" spans="1:36" ht="15.75" customHeight="1">
      <c r="A74" s="8"/>
      <c r="B74" s="601"/>
      <c r="C74" s="276"/>
      <c r="D74" s="601"/>
      <c r="E74" s="601" t="s">
        <v>206</v>
      </c>
      <c r="F74" s="601"/>
      <c r="G74" s="601"/>
      <c r="H74" s="601"/>
      <c r="I74" s="601"/>
      <c r="J74" s="601"/>
      <c r="K74" s="601"/>
      <c r="L74" s="601"/>
      <c r="M74" s="601"/>
      <c r="N74" s="8"/>
      <c r="O74" s="600"/>
      <c r="Q74"/>
      <c r="R74"/>
      <c r="W74" s="8"/>
      <c r="X74" s="406">
        <v>209000</v>
      </c>
      <c r="Y74" s="478">
        <v>211000</v>
      </c>
      <c r="Z74" s="468">
        <v>5020</v>
      </c>
      <c r="AA74" s="406">
        <v>3430</v>
      </c>
      <c r="AB74" s="406">
        <v>1850</v>
      </c>
      <c r="AC74" s="407">
        <v>270</v>
      </c>
      <c r="AD74" s="407">
        <v>0</v>
      </c>
      <c r="AE74" s="407">
        <v>0</v>
      </c>
      <c r="AF74" s="407">
        <v>0</v>
      </c>
      <c r="AG74" s="465">
        <v>0</v>
      </c>
      <c r="AH74" s="460">
        <f t="shared" si="6"/>
        <v>0</v>
      </c>
      <c r="AI74" s="497">
        <f t="shared" si="6"/>
        <v>0</v>
      </c>
      <c r="AJ74" s="499">
        <v>23400</v>
      </c>
    </row>
    <row r="75" spans="1:36" ht="15.75" customHeight="1">
      <c r="A75" s="8"/>
      <c r="B75" s="601"/>
      <c r="C75" s="276"/>
      <c r="D75" s="601" t="s">
        <v>289</v>
      </c>
      <c r="E75" s="601" t="s">
        <v>207</v>
      </c>
      <c r="F75" s="601"/>
      <c r="G75" s="601"/>
      <c r="H75" s="601"/>
      <c r="I75" s="601"/>
      <c r="J75" s="601"/>
      <c r="K75" s="601"/>
      <c r="L75" s="601"/>
      <c r="M75" s="601"/>
      <c r="N75" s="8"/>
      <c r="O75" s="277"/>
      <c r="Q75"/>
      <c r="R75"/>
      <c r="W75" s="8"/>
      <c r="X75" s="408">
        <v>211000</v>
      </c>
      <c r="Y75" s="479">
        <v>213000</v>
      </c>
      <c r="Z75" s="469">
        <v>5090</v>
      </c>
      <c r="AA75" s="408">
        <v>3500</v>
      </c>
      <c r="AB75" s="408">
        <v>1920</v>
      </c>
      <c r="AC75" s="409">
        <v>340</v>
      </c>
      <c r="AD75" s="409">
        <v>0</v>
      </c>
      <c r="AE75" s="409">
        <v>0</v>
      </c>
      <c r="AF75" s="409">
        <v>0</v>
      </c>
      <c r="AG75" s="467">
        <v>0</v>
      </c>
      <c r="AH75" s="460">
        <f t="shared" si="6"/>
        <v>0</v>
      </c>
      <c r="AI75" s="497">
        <f t="shared" si="6"/>
        <v>0</v>
      </c>
      <c r="AJ75" s="500">
        <v>23900</v>
      </c>
    </row>
    <row r="76" spans="1:36" ht="15.75" customHeight="1">
      <c r="A76" s="8"/>
      <c r="B76" s="601"/>
      <c r="C76" s="276"/>
      <c r="D76" s="601"/>
      <c r="E76" s="601" t="s">
        <v>208</v>
      </c>
      <c r="F76" s="601"/>
      <c r="G76" s="601"/>
      <c r="H76" s="601"/>
      <c r="I76" s="601"/>
      <c r="J76" s="601"/>
      <c r="K76" s="601"/>
      <c r="L76" s="601"/>
      <c r="M76" s="601"/>
      <c r="N76" s="8"/>
      <c r="O76" s="272"/>
      <c r="Q76"/>
      <c r="R76"/>
      <c r="W76" s="8"/>
      <c r="X76" s="406">
        <v>213000</v>
      </c>
      <c r="Y76" s="478">
        <v>215000</v>
      </c>
      <c r="Z76" s="468">
        <v>5160</v>
      </c>
      <c r="AA76" s="406">
        <v>3570</v>
      </c>
      <c r="AB76" s="406">
        <v>1990</v>
      </c>
      <c r="AC76" s="407">
        <v>410</v>
      </c>
      <c r="AD76" s="407">
        <v>0</v>
      </c>
      <c r="AE76" s="407">
        <v>0</v>
      </c>
      <c r="AF76" s="407">
        <v>0</v>
      </c>
      <c r="AG76" s="465">
        <v>0</v>
      </c>
      <c r="AH76" s="460">
        <f t="shared" si="6"/>
        <v>0</v>
      </c>
      <c r="AI76" s="497">
        <f t="shared" si="6"/>
        <v>0</v>
      </c>
      <c r="AJ76" s="499">
        <v>24500</v>
      </c>
    </row>
    <row r="77" spans="1:36" ht="15.75" customHeight="1">
      <c r="A77" s="8"/>
      <c r="B77" s="601"/>
      <c r="C77" s="276"/>
      <c r="D77" s="601"/>
      <c r="E77" s="601"/>
      <c r="F77" s="601" t="s">
        <v>209</v>
      </c>
      <c r="G77" s="601"/>
      <c r="H77" s="601"/>
      <c r="I77" s="601"/>
      <c r="J77" s="601"/>
      <c r="K77" s="272" t="s">
        <v>27</v>
      </c>
      <c r="L77" s="606"/>
      <c r="M77" s="606"/>
      <c r="N77" s="8"/>
      <c r="O77" s="272"/>
      <c r="Q77"/>
      <c r="R77"/>
      <c r="W77" s="8"/>
      <c r="X77" s="406">
        <v>215000</v>
      </c>
      <c r="Y77" s="478">
        <v>217000</v>
      </c>
      <c r="Z77" s="468">
        <v>5230</v>
      </c>
      <c r="AA77" s="406">
        <v>3640</v>
      </c>
      <c r="AB77" s="406">
        <v>2060</v>
      </c>
      <c r="AC77" s="407">
        <v>480</v>
      </c>
      <c r="AD77" s="407">
        <v>0</v>
      </c>
      <c r="AE77" s="407">
        <v>0</v>
      </c>
      <c r="AF77" s="407">
        <v>0</v>
      </c>
      <c r="AG77" s="465">
        <v>0</v>
      </c>
      <c r="AH77" s="460">
        <f t="shared" si="6"/>
        <v>0</v>
      </c>
      <c r="AI77" s="497">
        <f t="shared" si="6"/>
        <v>0</v>
      </c>
      <c r="AJ77" s="499">
        <v>25000</v>
      </c>
    </row>
    <row r="78" spans="1:36" ht="13.5" customHeight="1">
      <c r="A78" s="629"/>
      <c r="B78" s="630"/>
      <c r="C78" s="657"/>
      <c r="D78" s="630"/>
      <c r="E78" s="630"/>
      <c r="F78" s="630"/>
      <c r="G78" s="630"/>
      <c r="H78" s="630"/>
      <c r="I78" s="630"/>
      <c r="J78" s="630"/>
      <c r="K78" s="630"/>
      <c r="L78" s="630"/>
      <c r="M78" s="630"/>
      <c r="N78" s="631"/>
      <c r="O78" s="272"/>
      <c r="Q78"/>
      <c r="R78"/>
      <c r="W78" s="8"/>
      <c r="X78" s="406">
        <v>217000</v>
      </c>
      <c r="Y78" s="478">
        <v>219000</v>
      </c>
      <c r="Z78" s="468">
        <v>5300</v>
      </c>
      <c r="AA78" s="406">
        <v>3710</v>
      </c>
      <c r="AB78" s="406">
        <v>2130</v>
      </c>
      <c r="AC78" s="407">
        <v>550</v>
      </c>
      <c r="AD78" s="407">
        <v>0</v>
      </c>
      <c r="AE78" s="407">
        <v>0</v>
      </c>
      <c r="AF78" s="407">
        <v>0</v>
      </c>
      <c r="AG78" s="465">
        <v>0</v>
      </c>
      <c r="AH78" s="460">
        <f t="shared" si="6"/>
        <v>0</v>
      </c>
      <c r="AI78" s="497">
        <f t="shared" si="6"/>
        <v>0</v>
      </c>
      <c r="AJ78" s="499">
        <v>25600</v>
      </c>
    </row>
    <row r="79" spans="1:36">
      <c r="A79" s="8"/>
      <c r="B79" s="601"/>
      <c r="C79" s="276"/>
      <c r="D79" s="601"/>
      <c r="E79" s="601"/>
      <c r="F79" s="601"/>
      <c r="G79" s="601"/>
      <c r="H79" s="601"/>
      <c r="I79" s="601"/>
      <c r="J79" s="601"/>
      <c r="K79" s="601"/>
      <c r="L79" s="601"/>
      <c r="M79" s="601"/>
      <c r="N79" s="8"/>
      <c r="O79" s="272"/>
      <c r="Q79"/>
      <c r="R79"/>
      <c r="W79" s="8"/>
      <c r="X79" s="406">
        <v>219000</v>
      </c>
      <c r="Y79" s="478">
        <v>221000</v>
      </c>
      <c r="Z79" s="468">
        <v>5370</v>
      </c>
      <c r="AA79" s="406">
        <v>3780</v>
      </c>
      <c r="AB79" s="406">
        <v>2200</v>
      </c>
      <c r="AC79" s="406">
        <v>620</v>
      </c>
      <c r="AD79" s="407">
        <v>0</v>
      </c>
      <c r="AE79" s="407">
        <v>0</v>
      </c>
      <c r="AF79" s="407">
        <v>0</v>
      </c>
      <c r="AG79" s="465">
        <v>0</v>
      </c>
      <c r="AH79" s="460">
        <f t="shared" si="6"/>
        <v>0</v>
      </c>
      <c r="AI79" s="497">
        <f t="shared" si="6"/>
        <v>0</v>
      </c>
      <c r="AJ79" s="499">
        <v>26200</v>
      </c>
    </row>
    <row r="80" spans="1:36">
      <c r="L80" s="458"/>
      <c r="M80" s="458"/>
      <c r="N80" s="458"/>
      <c r="O80" s="272"/>
      <c r="Q80"/>
      <c r="R80"/>
      <c r="W80" s="8"/>
      <c r="X80" s="408">
        <v>221000</v>
      </c>
      <c r="Y80" s="479">
        <v>224000</v>
      </c>
      <c r="Z80" s="469">
        <v>5450</v>
      </c>
      <c r="AA80" s="408">
        <v>3870</v>
      </c>
      <c r="AB80" s="408">
        <v>2290</v>
      </c>
      <c r="AC80" s="408">
        <v>700</v>
      </c>
      <c r="AD80" s="409">
        <v>0</v>
      </c>
      <c r="AE80" s="409">
        <v>0</v>
      </c>
      <c r="AF80" s="409">
        <v>0</v>
      </c>
      <c r="AG80" s="467">
        <v>0</v>
      </c>
      <c r="AH80" s="460">
        <f t="shared" si="6"/>
        <v>0</v>
      </c>
      <c r="AI80" s="497">
        <f t="shared" si="6"/>
        <v>0</v>
      </c>
      <c r="AJ80" s="500">
        <v>26800</v>
      </c>
    </row>
    <row r="81" spans="12:36">
      <c r="L81" s="458"/>
      <c r="M81" s="458"/>
      <c r="N81" s="458"/>
      <c r="O81" s="458"/>
      <c r="Q81"/>
      <c r="R81"/>
      <c r="W81" s="8"/>
      <c r="X81" s="406">
        <v>224000</v>
      </c>
      <c r="Y81" s="478">
        <v>227000</v>
      </c>
      <c r="Z81" s="468">
        <v>5560</v>
      </c>
      <c r="AA81" s="406">
        <v>3980</v>
      </c>
      <c r="AB81" s="406">
        <v>2390</v>
      </c>
      <c r="AC81" s="406">
        <v>810</v>
      </c>
      <c r="AD81" s="407">
        <v>0</v>
      </c>
      <c r="AE81" s="407">
        <v>0</v>
      </c>
      <c r="AF81" s="407">
        <v>0</v>
      </c>
      <c r="AG81" s="465">
        <v>0</v>
      </c>
      <c r="AH81" s="460">
        <f t="shared" si="6"/>
        <v>0</v>
      </c>
      <c r="AI81" s="497">
        <f t="shared" si="6"/>
        <v>0</v>
      </c>
      <c r="AJ81" s="499">
        <v>27800</v>
      </c>
    </row>
    <row r="82" spans="12:36" ht="13.5" customHeight="1">
      <c r="L82" s="458"/>
      <c r="M82" s="458"/>
      <c r="N82" s="458"/>
      <c r="O82" s="458"/>
      <c r="Q82"/>
      <c r="R82"/>
      <c r="W82" s="8"/>
      <c r="X82" s="406">
        <v>227000</v>
      </c>
      <c r="Y82" s="478">
        <v>230000</v>
      </c>
      <c r="Z82" s="468">
        <v>5660</v>
      </c>
      <c r="AA82" s="406">
        <v>4080</v>
      </c>
      <c r="AB82" s="406">
        <v>2500</v>
      </c>
      <c r="AC82" s="406">
        <v>910</v>
      </c>
      <c r="AD82" s="407">
        <v>0</v>
      </c>
      <c r="AE82" s="407">
        <v>0</v>
      </c>
      <c r="AF82" s="407">
        <v>0</v>
      </c>
      <c r="AG82" s="465">
        <v>0</v>
      </c>
      <c r="AH82" s="460">
        <f t="shared" si="6"/>
        <v>0</v>
      </c>
      <c r="AI82" s="497">
        <f t="shared" si="6"/>
        <v>0</v>
      </c>
      <c r="AJ82" s="499">
        <v>28700</v>
      </c>
    </row>
    <row r="83" spans="12:36">
      <c r="L83" s="458"/>
      <c r="M83" s="458"/>
      <c r="N83" s="458"/>
      <c r="O83" s="458"/>
      <c r="Q83"/>
      <c r="R83"/>
      <c r="W83" s="8"/>
      <c r="X83" s="406">
        <v>230000</v>
      </c>
      <c r="Y83" s="478">
        <v>233000</v>
      </c>
      <c r="Z83" s="468">
        <v>5770</v>
      </c>
      <c r="AA83" s="406">
        <v>4190</v>
      </c>
      <c r="AB83" s="406">
        <v>2600</v>
      </c>
      <c r="AC83" s="406">
        <v>1020</v>
      </c>
      <c r="AD83" s="407">
        <v>0</v>
      </c>
      <c r="AE83" s="407">
        <v>0</v>
      </c>
      <c r="AF83" s="407">
        <v>0</v>
      </c>
      <c r="AG83" s="465">
        <v>0</v>
      </c>
      <c r="AH83" s="460">
        <f t="shared" si="6"/>
        <v>0</v>
      </c>
      <c r="AI83" s="497">
        <f t="shared" si="6"/>
        <v>0</v>
      </c>
      <c r="AJ83" s="499">
        <v>29700</v>
      </c>
    </row>
    <row r="84" spans="12:36" ht="15.75" customHeight="1">
      <c r="L84" s="458"/>
      <c r="M84" s="458"/>
      <c r="N84" s="458"/>
      <c r="O84" s="458"/>
      <c r="Q84"/>
      <c r="R84"/>
      <c r="W84" s="8"/>
      <c r="X84" s="406">
        <v>233000</v>
      </c>
      <c r="Y84" s="478">
        <v>236000</v>
      </c>
      <c r="Z84" s="468">
        <v>5870</v>
      </c>
      <c r="AA84" s="406">
        <v>4290</v>
      </c>
      <c r="AB84" s="406">
        <v>2710</v>
      </c>
      <c r="AC84" s="406">
        <v>1120</v>
      </c>
      <c r="AD84" s="407">
        <v>0</v>
      </c>
      <c r="AE84" s="407">
        <v>0</v>
      </c>
      <c r="AF84" s="407">
        <v>0</v>
      </c>
      <c r="AG84" s="465">
        <v>0</v>
      </c>
      <c r="AH84" s="460">
        <f t="shared" si="6"/>
        <v>0</v>
      </c>
      <c r="AI84" s="497">
        <f t="shared" si="6"/>
        <v>0</v>
      </c>
      <c r="AJ84" s="499">
        <v>30700</v>
      </c>
    </row>
    <row r="85" spans="12:36" ht="15.75" customHeight="1">
      <c r="L85" s="458"/>
      <c r="M85" s="458"/>
      <c r="N85" s="458"/>
      <c r="O85" s="458"/>
      <c r="Q85"/>
      <c r="R85"/>
      <c r="W85" s="8"/>
      <c r="X85" s="408">
        <v>236000</v>
      </c>
      <c r="Y85" s="479">
        <v>239000</v>
      </c>
      <c r="Z85" s="469">
        <v>5980</v>
      </c>
      <c r="AA85" s="408">
        <v>4400</v>
      </c>
      <c r="AB85" s="408">
        <v>2810</v>
      </c>
      <c r="AC85" s="408">
        <v>1230</v>
      </c>
      <c r="AD85" s="409">
        <v>0</v>
      </c>
      <c r="AE85" s="409">
        <v>0</v>
      </c>
      <c r="AF85" s="409">
        <v>0</v>
      </c>
      <c r="AG85" s="467">
        <v>0</v>
      </c>
      <c r="AH85" s="460">
        <f t="shared" si="6"/>
        <v>0</v>
      </c>
      <c r="AI85" s="497">
        <f t="shared" si="6"/>
        <v>0</v>
      </c>
      <c r="AJ85" s="500">
        <v>31700</v>
      </c>
    </row>
    <row r="86" spans="12:36" ht="15.75" customHeight="1">
      <c r="L86" s="458"/>
      <c r="M86" s="458"/>
      <c r="N86" s="458"/>
      <c r="Q86"/>
      <c r="R86"/>
      <c r="W86" s="8"/>
      <c r="X86" s="406">
        <v>239000</v>
      </c>
      <c r="Y86" s="478">
        <v>242000</v>
      </c>
      <c r="Z86" s="468">
        <v>6080</v>
      </c>
      <c r="AA86" s="406">
        <v>4500</v>
      </c>
      <c r="AB86" s="406">
        <v>2920</v>
      </c>
      <c r="AC86" s="406">
        <v>1330</v>
      </c>
      <c r="AD86" s="407">
        <v>0</v>
      </c>
      <c r="AE86" s="407">
        <v>0</v>
      </c>
      <c r="AF86" s="407">
        <v>0</v>
      </c>
      <c r="AG86" s="465">
        <v>0</v>
      </c>
      <c r="AH86" s="460">
        <f t="shared" si="6"/>
        <v>0</v>
      </c>
      <c r="AI86" s="497">
        <f t="shared" si="6"/>
        <v>0</v>
      </c>
      <c r="AJ86" s="499">
        <v>32700</v>
      </c>
    </row>
    <row r="87" spans="12:36" ht="15.75" customHeight="1">
      <c r="Q87"/>
      <c r="R87"/>
      <c r="W87" s="7"/>
      <c r="X87" s="406">
        <v>242000</v>
      </c>
      <c r="Y87" s="478">
        <v>245000</v>
      </c>
      <c r="Z87" s="468">
        <v>6190</v>
      </c>
      <c r="AA87" s="406">
        <v>4610</v>
      </c>
      <c r="AB87" s="406">
        <v>3020</v>
      </c>
      <c r="AC87" s="406">
        <v>1440</v>
      </c>
      <c r="AD87" s="407">
        <v>0</v>
      </c>
      <c r="AE87" s="407">
        <v>0</v>
      </c>
      <c r="AF87" s="407">
        <v>0</v>
      </c>
      <c r="AG87" s="465">
        <v>0</v>
      </c>
      <c r="AH87" s="460">
        <f t="shared" ref="AH87:AI102" si="7">IF(AG87-1580&gt;0,AG87-1580,0)</f>
        <v>0</v>
      </c>
      <c r="AI87" s="497">
        <f t="shared" si="7"/>
        <v>0</v>
      </c>
      <c r="AJ87" s="499">
        <v>33700</v>
      </c>
    </row>
    <row r="88" spans="12:36" ht="15.75" customHeight="1">
      <c r="Q88"/>
      <c r="R88"/>
      <c r="W88" s="7"/>
      <c r="X88" s="406">
        <v>245000</v>
      </c>
      <c r="Y88" s="478">
        <v>248000</v>
      </c>
      <c r="Z88" s="468">
        <v>6290</v>
      </c>
      <c r="AA88" s="406">
        <v>4710</v>
      </c>
      <c r="AB88" s="406">
        <v>3130</v>
      </c>
      <c r="AC88" s="406">
        <v>1540</v>
      </c>
      <c r="AD88" s="407">
        <v>0</v>
      </c>
      <c r="AE88" s="407">
        <v>0</v>
      </c>
      <c r="AF88" s="407">
        <v>0</v>
      </c>
      <c r="AG88" s="465">
        <v>0</v>
      </c>
      <c r="AH88" s="460">
        <f t="shared" si="7"/>
        <v>0</v>
      </c>
      <c r="AI88" s="497">
        <f t="shared" si="7"/>
        <v>0</v>
      </c>
      <c r="AJ88" s="499">
        <v>34700</v>
      </c>
    </row>
    <row r="89" spans="12:36" ht="15.75" customHeight="1">
      <c r="Q89"/>
      <c r="R89"/>
      <c r="W89" s="7"/>
      <c r="X89" s="406">
        <v>248000</v>
      </c>
      <c r="Y89" s="478">
        <v>251000</v>
      </c>
      <c r="Z89" s="468">
        <v>6400</v>
      </c>
      <c r="AA89" s="406">
        <v>4820</v>
      </c>
      <c r="AB89" s="406">
        <v>3230</v>
      </c>
      <c r="AC89" s="406">
        <v>1650</v>
      </c>
      <c r="AD89" s="407"/>
      <c r="AE89" s="407">
        <v>0</v>
      </c>
      <c r="AF89" s="407">
        <v>0</v>
      </c>
      <c r="AG89" s="465">
        <v>0</v>
      </c>
      <c r="AH89" s="460">
        <f t="shared" si="7"/>
        <v>0</v>
      </c>
      <c r="AI89" s="497">
        <f t="shared" si="7"/>
        <v>0</v>
      </c>
      <c r="AJ89" s="499">
        <v>35700</v>
      </c>
    </row>
    <row r="90" spans="12:36" ht="15.75" customHeight="1">
      <c r="Q90"/>
      <c r="R90"/>
      <c r="W90" s="7"/>
      <c r="X90" s="408">
        <v>251000</v>
      </c>
      <c r="Y90" s="479">
        <v>254000</v>
      </c>
      <c r="Z90" s="469">
        <v>6500</v>
      </c>
      <c r="AA90" s="408">
        <v>4920</v>
      </c>
      <c r="AB90" s="408">
        <v>3340</v>
      </c>
      <c r="AC90" s="408">
        <v>1750</v>
      </c>
      <c r="AD90" s="409">
        <v>170</v>
      </c>
      <c r="AE90" s="409">
        <v>0</v>
      </c>
      <c r="AF90" s="409">
        <v>0</v>
      </c>
      <c r="AG90" s="467">
        <v>0</v>
      </c>
      <c r="AH90" s="460">
        <f t="shared" si="7"/>
        <v>0</v>
      </c>
      <c r="AI90" s="497">
        <f t="shared" si="7"/>
        <v>0</v>
      </c>
      <c r="AJ90" s="500">
        <v>36700</v>
      </c>
    </row>
    <row r="91" spans="12:36" ht="15">
      <c r="P91" s="592"/>
      <c r="Q91"/>
      <c r="R91"/>
      <c r="W91" s="7"/>
      <c r="X91" s="406">
        <v>254000</v>
      </c>
      <c r="Y91" s="478">
        <v>257000</v>
      </c>
      <c r="Z91" s="468">
        <v>6610</v>
      </c>
      <c r="AA91" s="406">
        <v>5030</v>
      </c>
      <c r="AB91" s="406">
        <v>3440</v>
      </c>
      <c r="AC91" s="406">
        <v>1860</v>
      </c>
      <c r="AD91" s="407">
        <v>280</v>
      </c>
      <c r="AE91" s="407">
        <v>0</v>
      </c>
      <c r="AF91" s="407">
        <v>0</v>
      </c>
      <c r="AG91" s="465">
        <v>0</v>
      </c>
      <c r="AH91" s="460">
        <f t="shared" si="7"/>
        <v>0</v>
      </c>
      <c r="AI91" s="497">
        <f t="shared" si="7"/>
        <v>0</v>
      </c>
      <c r="AJ91" s="499">
        <v>37700</v>
      </c>
    </row>
    <row r="92" spans="12:36" ht="15">
      <c r="P92" s="592"/>
      <c r="Q92"/>
      <c r="R92"/>
      <c r="W92" s="7"/>
      <c r="X92" s="406">
        <v>257000</v>
      </c>
      <c r="Y92" s="478">
        <v>260000</v>
      </c>
      <c r="Z92" s="468">
        <v>6710</v>
      </c>
      <c r="AA92" s="406">
        <v>5130</v>
      </c>
      <c r="AB92" s="406">
        <v>3550</v>
      </c>
      <c r="AC92" s="406">
        <v>1960</v>
      </c>
      <c r="AD92" s="407">
        <v>380</v>
      </c>
      <c r="AE92" s="407">
        <v>0</v>
      </c>
      <c r="AF92" s="407">
        <v>0</v>
      </c>
      <c r="AG92" s="465">
        <v>0</v>
      </c>
      <c r="AH92" s="460">
        <f t="shared" si="7"/>
        <v>0</v>
      </c>
      <c r="AI92" s="497">
        <f t="shared" si="7"/>
        <v>0</v>
      </c>
      <c r="AJ92" s="499">
        <v>38600</v>
      </c>
    </row>
    <row r="93" spans="12:36" ht="15">
      <c r="P93" s="592"/>
      <c r="Q93"/>
      <c r="R93"/>
      <c r="W93" s="8"/>
      <c r="X93" s="406">
        <v>260000</v>
      </c>
      <c r="Y93" s="478">
        <v>263000</v>
      </c>
      <c r="Z93" s="468">
        <v>6820</v>
      </c>
      <c r="AA93" s="406">
        <v>5240</v>
      </c>
      <c r="AB93" s="406">
        <v>3650</v>
      </c>
      <c r="AC93" s="406">
        <v>2070</v>
      </c>
      <c r="AD93" s="407">
        <v>490</v>
      </c>
      <c r="AE93" s="407">
        <v>0</v>
      </c>
      <c r="AF93" s="407">
        <v>0</v>
      </c>
      <c r="AG93" s="465">
        <v>0</v>
      </c>
      <c r="AH93" s="460">
        <f t="shared" si="7"/>
        <v>0</v>
      </c>
      <c r="AI93" s="497">
        <f t="shared" si="7"/>
        <v>0</v>
      </c>
      <c r="AJ93" s="499">
        <v>39600</v>
      </c>
    </row>
    <row r="94" spans="12:36">
      <c r="Q94" s="574"/>
      <c r="R94" s="574"/>
      <c r="W94" s="8"/>
      <c r="X94" s="406">
        <v>263000</v>
      </c>
      <c r="Y94" s="478">
        <v>266000</v>
      </c>
      <c r="Z94" s="468">
        <v>6920</v>
      </c>
      <c r="AA94" s="406">
        <v>5340</v>
      </c>
      <c r="AB94" s="406">
        <v>3760</v>
      </c>
      <c r="AC94" s="406">
        <v>2170</v>
      </c>
      <c r="AD94" s="406">
        <v>590</v>
      </c>
      <c r="AE94" s="407">
        <v>0</v>
      </c>
      <c r="AF94" s="407">
        <v>0</v>
      </c>
      <c r="AG94" s="465">
        <v>0</v>
      </c>
      <c r="AH94" s="460">
        <f t="shared" si="7"/>
        <v>0</v>
      </c>
      <c r="AI94" s="497">
        <f t="shared" si="7"/>
        <v>0</v>
      </c>
      <c r="AJ94" s="499">
        <v>40600</v>
      </c>
    </row>
    <row r="95" spans="12:36">
      <c r="P95" s="458"/>
      <c r="Q95"/>
      <c r="R95"/>
      <c r="W95" s="8"/>
      <c r="X95" s="408">
        <v>266000</v>
      </c>
      <c r="Y95" s="479">
        <v>269000</v>
      </c>
      <c r="Z95" s="469">
        <v>7030</v>
      </c>
      <c r="AA95" s="408">
        <v>5450</v>
      </c>
      <c r="AB95" s="408">
        <v>3860</v>
      </c>
      <c r="AC95" s="408">
        <v>2280</v>
      </c>
      <c r="AD95" s="408">
        <v>700</v>
      </c>
      <c r="AE95" s="409">
        <v>0</v>
      </c>
      <c r="AF95" s="409">
        <v>0</v>
      </c>
      <c r="AG95" s="467">
        <v>0</v>
      </c>
      <c r="AH95" s="460">
        <f t="shared" si="7"/>
        <v>0</v>
      </c>
      <c r="AI95" s="497">
        <f t="shared" si="7"/>
        <v>0</v>
      </c>
      <c r="AJ95" s="500">
        <v>41600</v>
      </c>
    </row>
    <row r="96" spans="12:36">
      <c r="P96" s="458"/>
      <c r="Q96"/>
      <c r="R96"/>
      <c r="W96" s="8"/>
      <c r="X96" s="406">
        <v>269000</v>
      </c>
      <c r="Y96" s="478">
        <v>272000</v>
      </c>
      <c r="Z96" s="468">
        <v>7130</v>
      </c>
      <c r="AA96" s="406">
        <v>5550</v>
      </c>
      <c r="AB96" s="406">
        <v>3970</v>
      </c>
      <c r="AC96" s="406">
        <v>2380</v>
      </c>
      <c r="AD96" s="406">
        <v>800</v>
      </c>
      <c r="AE96" s="407">
        <v>0</v>
      </c>
      <c r="AF96" s="407">
        <v>0</v>
      </c>
      <c r="AG96" s="465">
        <v>0</v>
      </c>
      <c r="AH96" s="460">
        <f t="shared" si="7"/>
        <v>0</v>
      </c>
      <c r="AI96" s="497">
        <f t="shared" si="7"/>
        <v>0</v>
      </c>
      <c r="AJ96" s="499">
        <v>42600</v>
      </c>
    </row>
    <row r="97" spans="16:36">
      <c r="P97" s="458"/>
      <c r="Q97"/>
      <c r="R97"/>
      <c r="W97" s="8"/>
      <c r="X97" s="406">
        <v>272000</v>
      </c>
      <c r="Y97" s="478">
        <v>275000</v>
      </c>
      <c r="Z97" s="468">
        <v>7240</v>
      </c>
      <c r="AA97" s="406">
        <v>5660</v>
      </c>
      <c r="AB97" s="406">
        <v>4070</v>
      </c>
      <c r="AC97" s="406">
        <v>2490</v>
      </c>
      <c r="AD97" s="406">
        <v>910</v>
      </c>
      <c r="AE97" s="407">
        <v>0</v>
      </c>
      <c r="AF97" s="407">
        <v>0</v>
      </c>
      <c r="AG97" s="465">
        <v>0</v>
      </c>
      <c r="AH97" s="460">
        <f t="shared" si="7"/>
        <v>0</v>
      </c>
      <c r="AI97" s="497">
        <f t="shared" si="7"/>
        <v>0</v>
      </c>
      <c r="AJ97" s="499">
        <v>43600</v>
      </c>
    </row>
    <row r="98" spans="16:36">
      <c r="P98" s="458"/>
      <c r="Q98"/>
      <c r="R98"/>
      <c r="W98" s="8"/>
      <c r="X98" s="406">
        <v>275000</v>
      </c>
      <c r="Y98" s="478">
        <v>278000</v>
      </c>
      <c r="Z98" s="468">
        <v>7340</v>
      </c>
      <c r="AA98" s="406">
        <v>5760</v>
      </c>
      <c r="AB98" s="406">
        <v>4180</v>
      </c>
      <c r="AC98" s="406">
        <v>2590</v>
      </c>
      <c r="AD98" s="406">
        <v>1010</v>
      </c>
      <c r="AE98" s="407">
        <v>0</v>
      </c>
      <c r="AF98" s="407">
        <v>0</v>
      </c>
      <c r="AG98" s="465">
        <v>0</v>
      </c>
      <c r="AH98" s="460">
        <f t="shared" si="7"/>
        <v>0</v>
      </c>
      <c r="AI98" s="497">
        <f t="shared" si="7"/>
        <v>0</v>
      </c>
      <c r="AJ98" s="499">
        <v>44600</v>
      </c>
    </row>
    <row r="99" spans="16:36">
      <c r="P99" s="458"/>
      <c r="Q99"/>
      <c r="R99"/>
      <c r="W99" s="8"/>
      <c r="X99" s="406">
        <v>278000</v>
      </c>
      <c r="Y99" s="478">
        <v>281000</v>
      </c>
      <c r="Z99" s="468">
        <v>7450</v>
      </c>
      <c r="AA99" s="406">
        <v>5870</v>
      </c>
      <c r="AB99" s="406">
        <v>4280</v>
      </c>
      <c r="AC99" s="406">
        <v>2700</v>
      </c>
      <c r="AD99" s="406">
        <v>1120</v>
      </c>
      <c r="AE99" s="407">
        <v>0</v>
      </c>
      <c r="AF99" s="407">
        <v>0</v>
      </c>
      <c r="AG99" s="465">
        <v>0</v>
      </c>
      <c r="AH99" s="460">
        <f t="shared" si="7"/>
        <v>0</v>
      </c>
      <c r="AI99" s="497">
        <f t="shared" si="7"/>
        <v>0</v>
      </c>
      <c r="AJ99" s="499">
        <v>45600</v>
      </c>
    </row>
    <row r="100" spans="16:36">
      <c r="P100" s="458"/>
      <c r="Q100"/>
      <c r="R100"/>
      <c r="W100" s="8"/>
      <c r="X100" s="408">
        <v>281000</v>
      </c>
      <c r="Y100" s="479">
        <v>284000</v>
      </c>
      <c r="Z100" s="469">
        <v>7550</v>
      </c>
      <c r="AA100" s="408">
        <v>5970</v>
      </c>
      <c r="AB100" s="408">
        <v>4390</v>
      </c>
      <c r="AC100" s="408">
        <v>2800</v>
      </c>
      <c r="AD100" s="408">
        <v>1220</v>
      </c>
      <c r="AE100" s="409">
        <v>0</v>
      </c>
      <c r="AF100" s="409">
        <v>0</v>
      </c>
      <c r="AG100" s="467">
        <v>0</v>
      </c>
      <c r="AH100" s="460">
        <f t="shared" si="7"/>
        <v>0</v>
      </c>
      <c r="AI100" s="497">
        <f t="shared" si="7"/>
        <v>0</v>
      </c>
      <c r="AJ100" s="500">
        <v>46600</v>
      </c>
    </row>
    <row r="101" spans="16:36" ht="15.75" customHeight="1" thickBot="1">
      <c r="P101" s="458"/>
      <c r="Q101"/>
      <c r="R101"/>
      <c r="W101" s="8"/>
      <c r="X101" s="410">
        <v>284000</v>
      </c>
      <c r="Y101" s="480">
        <v>287000</v>
      </c>
      <c r="Z101" s="470">
        <v>7660</v>
      </c>
      <c r="AA101" s="410">
        <v>6080</v>
      </c>
      <c r="AB101" s="410">
        <v>4490</v>
      </c>
      <c r="AC101" s="410">
        <v>2910</v>
      </c>
      <c r="AD101" s="410">
        <v>1330</v>
      </c>
      <c r="AE101" s="411">
        <v>0</v>
      </c>
      <c r="AF101" s="411">
        <v>0</v>
      </c>
      <c r="AG101" s="471">
        <v>0</v>
      </c>
      <c r="AH101" s="460">
        <f t="shared" si="7"/>
        <v>0</v>
      </c>
      <c r="AI101" s="497">
        <f t="shared" si="7"/>
        <v>0</v>
      </c>
      <c r="AJ101" s="501">
        <v>47600</v>
      </c>
    </row>
    <row r="102" spans="16:36">
      <c r="P102" s="458"/>
      <c r="Q102"/>
      <c r="R102"/>
      <c r="W102" s="8"/>
      <c r="X102" s="406">
        <v>287000</v>
      </c>
      <c r="Y102" s="478">
        <v>290000</v>
      </c>
      <c r="Z102" s="468">
        <v>7760</v>
      </c>
      <c r="AA102" s="406">
        <v>6180</v>
      </c>
      <c r="AB102" s="406">
        <v>4600</v>
      </c>
      <c r="AC102" s="406">
        <v>3010</v>
      </c>
      <c r="AD102" s="406">
        <v>1430</v>
      </c>
      <c r="AE102" s="407">
        <v>0</v>
      </c>
      <c r="AF102" s="407">
        <v>0</v>
      </c>
      <c r="AG102" s="465">
        <v>0</v>
      </c>
      <c r="AH102" s="460">
        <f t="shared" si="7"/>
        <v>0</v>
      </c>
      <c r="AI102" s="497">
        <f t="shared" si="7"/>
        <v>0</v>
      </c>
      <c r="AJ102" s="499">
        <v>48500</v>
      </c>
    </row>
    <row r="103" spans="16:36">
      <c r="P103" s="458"/>
      <c r="Q103"/>
      <c r="R103"/>
      <c r="W103" s="8"/>
      <c r="X103" s="406">
        <v>290000</v>
      </c>
      <c r="Y103" s="478">
        <v>293000</v>
      </c>
      <c r="Z103" s="468">
        <v>7870</v>
      </c>
      <c r="AA103" s="406">
        <v>6290</v>
      </c>
      <c r="AB103" s="406">
        <v>4700</v>
      </c>
      <c r="AC103" s="406">
        <v>3120</v>
      </c>
      <c r="AD103" s="406">
        <v>1540</v>
      </c>
      <c r="AE103" s="407">
        <v>0</v>
      </c>
      <c r="AF103" s="407">
        <v>0</v>
      </c>
      <c r="AG103" s="465">
        <v>0</v>
      </c>
      <c r="AH103" s="460">
        <f t="shared" ref="AH103:AI118" si="8">IF(AG103-1580&gt;0,AG103-1580,0)</f>
        <v>0</v>
      </c>
      <c r="AI103" s="497">
        <f t="shared" si="8"/>
        <v>0</v>
      </c>
      <c r="AJ103" s="499">
        <v>49500</v>
      </c>
    </row>
    <row r="104" spans="16:36">
      <c r="P104" s="458"/>
      <c r="Q104"/>
      <c r="R104"/>
      <c r="W104" s="8"/>
      <c r="X104" s="406">
        <v>293000</v>
      </c>
      <c r="Y104" s="478">
        <v>296000</v>
      </c>
      <c r="Z104" s="468">
        <v>7970</v>
      </c>
      <c r="AA104" s="406">
        <v>6390</v>
      </c>
      <c r="AB104" s="406">
        <v>4810</v>
      </c>
      <c r="AC104" s="406">
        <v>3220</v>
      </c>
      <c r="AD104" s="406">
        <v>1640</v>
      </c>
      <c r="AE104" s="407">
        <v>0</v>
      </c>
      <c r="AF104" s="407">
        <v>0</v>
      </c>
      <c r="AG104" s="465">
        <v>0</v>
      </c>
      <c r="AH104" s="460">
        <f t="shared" si="8"/>
        <v>0</v>
      </c>
      <c r="AI104" s="497">
        <f t="shared" si="8"/>
        <v>0</v>
      </c>
      <c r="AJ104" s="499">
        <v>50500</v>
      </c>
    </row>
    <row r="105" spans="16:36">
      <c r="P105" s="458"/>
      <c r="Q105"/>
      <c r="R105"/>
      <c r="W105" s="8"/>
      <c r="X105" s="408">
        <v>296000</v>
      </c>
      <c r="Y105" s="479">
        <v>299000</v>
      </c>
      <c r="Z105" s="469">
        <v>8080</v>
      </c>
      <c r="AA105" s="408">
        <v>6500</v>
      </c>
      <c r="AB105" s="408">
        <v>1910</v>
      </c>
      <c r="AC105" s="408">
        <v>3330</v>
      </c>
      <c r="AD105" s="408">
        <v>1750</v>
      </c>
      <c r="AE105" s="409">
        <v>160</v>
      </c>
      <c r="AF105" s="409">
        <v>0</v>
      </c>
      <c r="AG105" s="467">
        <v>0</v>
      </c>
      <c r="AH105" s="460">
        <f t="shared" si="8"/>
        <v>0</v>
      </c>
      <c r="AI105" s="497">
        <f t="shared" si="8"/>
        <v>0</v>
      </c>
      <c r="AJ105" s="500">
        <v>51200</v>
      </c>
    </row>
    <row r="106" spans="16:36">
      <c r="P106" s="458"/>
      <c r="Q106"/>
      <c r="R106"/>
      <c r="W106" s="8"/>
      <c r="X106" s="406">
        <v>299000</v>
      </c>
      <c r="Y106" s="478">
        <v>302000</v>
      </c>
      <c r="Z106" s="468">
        <v>8250</v>
      </c>
      <c r="AA106" s="406">
        <v>6600</v>
      </c>
      <c r="AB106" s="406">
        <v>5020</v>
      </c>
      <c r="AC106" s="406">
        <v>3440</v>
      </c>
      <c r="AD106" s="406">
        <v>1850</v>
      </c>
      <c r="AE106" s="407">
        <v>270</v>
      </c>
      <c r="AF106" s="407">
        <v>0</v>
      </c>
      <c r="AG106" s="465">
        <v>0</v>
      </c>
      <c r="AH106" s="460">
        <f t="shared" si="8"/>
        <v>0</v>
      </c>
      <c r="AI106" s="497">
        <f t="shared" si="8"/>
        <v>0</v>
      </c>
      <c r="AJ106" s="499">
        <v>51800</v>
      </c>
    </row>
    <row r="107" spans="16:36">
      <c r="Q107"/>
      <c r="R107"/>
      <c r="W107" s="8"/>
      <c r="X107" s="406">
        <v>302000</v>
      </c>
      <c r="Y107" s="478">
        <v>305000</v>
      </c>
      <c r="Z107" s="468">
        <v>8490</v>
      </c>
      <c r="AA107" s="406">
        <v>6720</v>
      </c>
      <c r="AB107" s="406">
        <v>5140</v>
      </c>
      <c r="AC107" s="406">
        <v>3560</v>
      </c>
      <c r="AD107" s="406">
        <v>1970</v>
      </c>
      <c r="AE107" s="407">
        <v>390</v>
      </c>
      <c r="AF107" s="407">
        <v>0</v>
      </c>
      <c r="AG107" s="465">
        <v>0</v>
      </c>
      <c r="AH107" s="460">
        <f t="shared" si="8"/>
        <v>0</v>
      </c>
      <c r="AI107" s="497">
        <f t="shared" si="8"/>
        <v>0</v>
      </c>
      <c r="AJ107" s="499">
        <v>52400</v>
      </c>
    </row>
    <row r="108" spans="16:36">
      <c r="Q108"/>
      <c r="R108"/>
      <c r="W108" s="8"/>
      <c r="X108" s="406">
        <v>305000</v>
      </c>
      <c r="Y108" s="478">
        <v>308000</v>
      </c>
      <c r="Z108" s="468">
        <v>8730</v>
      </c>
      <c r="AA108" s="502">
        <v>6840</v>
      </c>
      <c r="AB108" s="406">
        <v>5260</v>
      </c>
      <c r="AC108" s="406">
        <v>3680</v>
      </c>
      <c r="AD108" s="406">
        <v>2090</v>
      </c>
      <c r="AE108" s="407">
        <v>510</v>
      </c>
      <c r="AF108" s="407">
        <v>0</v>
      </c>
      <c r="AG108" s="465">
        <v>0</v>
      </c>
      <c r="AH108" s="460">
        <f t="shared" si="8"/>
        <v>0</v>
      </c>
      <c r="AI108" s="497">
        <f t="shared" si="8"/>
        <v>0</v>
      </c>
      <c r="AJ108" s="499">
        <v>53100</v>
      </c>
    </row>
    <row r="109" spans="16:36">
      <c r="Q109"/>
      <c r="R109"/>
      <c r="W109" s="8"/>
      <c r="X109" s="406">
        <v>308000</v>
      </c>
      <c r="Y109" s="478">
        <v>311000</v>
      </c>
      <c r="Z109" s="468">
        <v>8970</v>
      </c>
      <c r="AA109" s="406">
        <v>6960</v>
      </c>
      <c r="AB109" s="406">
        <v>5380</v>
      </c>
      <c r="AC109" s="406">
        <v>3800</v>
      </c>
      <c r="AD109" s="406">
        <v>2210</v>
      </c>
      <c r="AE109" s="406">
        <v>630</v>
      </c>
      <c r="AF109" s="407">
        <v>0</v>
      </c>
      <c r="AG109" s="465">
        <v>0</v>
      </c>
      <c r="AH109" s="460">
        <f t="shared" si="8"/>
        <v>0</v>
      </c>
      <c r="AI109" s="497">
        <f t="shared" si="8"/>
        <v>0</v>
      </c>
      <c r="AJ109" s="499">
        <v>53700</v>
      </c>
    </row>
    <row r="110" spans="16:36">
      <c r="Q110"/>
      <c r="R110"/>
      <c r="W110" s="8"/>
      <c r="X110" s="408">
        <v>311000</v>
      </c>
      <c r="Y110" s="479">
        <v>314000</v>
      </c>
      <c r="Z110" s="469">
        <v>9210</v>
      </c>
      <c r="AA110" s="408">
        <v>7080</v>
      </c>
      <c r="AB110" s="408">
        <v>5500</v>
      </c>
      <c r="AC110" s="408">
        <v>3920</v>
      </c>
      <c r="AD110" s="408">
        <v>2330</v>
      </c>
      <c r="AE110" s="408">
        <v>750</v>
      </c>
      <c r="AF110" s="409">
        <v>0</v>
      </c>
      <c r="AG110" s="467">
        <v>0</v>
      </c>
      <c r="AH110" s="460">
        <f t="shared" si="8"/>
        <v>0</v>
      </c>
      <c r="AI110" s="497">
        <f t="shared" si="8"/>
        <v>0</v>
      </c>
      <c r="AJ110" s="500">
        <v>54300</v>
      </c>
    </row>
    <row r="111" spans="16:36">
      <c r="Q111"/>
      <c r="R111"/>
      <c r="W111" s="8"/>
      <c r="X111" s="406">
        <v>314000</v>
      </c>
      <c r="Y111" s="478">
        <v>317000</v>
      </c>
      <c r="Z111" s="468">
        <v>9450</v>
      </c>
      <c r="AA111" s="406">
        <v>7200</v>
      </c>
      <c r="AB111" s="406">
        <v>5620</v>
      </c>
      <c r="AC111" s="406">
        <v>4040</v>
      </c>
      <c r="AD111" s="406">
        <v>2450</v>
      </c>
      <c r="AE111" s="406">
        <v>870</v>
      </c>
      <c r="AF111" s="407">
        <v>0</v>
      </c>
      <c r="AG111" s="465">
        <v>0</v>
      </c>
      <c r="AH111" s="460">
        <f t="shared" si="8"/>
        <v>0</v>
      </c>
      <c r="AI111" s="497">
        <f t="shared" si="8"/>
        <v>0</v>
      </c>
      <c r="AJ111" s="499">
        <v>54900</v>
      </c>
    </row>
    <row r="112" spans="16:36">
      <c r="Q112"/>
      <c r="R112"/>
      <c r="W112" s="8"/>
      <c r="X112" s="406">
        <v>317000</v>
      </c>
      <c r="Y112" s="478">
        <v>320000</v>
      </c>
      <c r="Z112" s="468">
        <v>9690</v>
      </c>
      <c r="AA112" s="406">
        <v>7320</v>
      </c>
      <c r="AB112" s="406">
        <v>5740</v>
      </c>
      <c r="AC112" s="406">
        <v>4160</v>
      </c>
      <c r="AD112" s="406">
        <v>2570</v>
      </c>
      <c r="AE112" s="406">
        <v>990</v>
      </c>
      <c r="AF112" s="407">
        <v>0</v>
      </c>
      <c r="AG112" s="465">
        <v>0</v>
      </c>
      <c r="AH112" s="460">
        <f t="shared" si="8"/>
        <v>0</v>
      </c>
      <c r="AI112" s="497">
        <f t="shared" si="8"/>
        <v>0</v>
      </c>
      <c r="AJ112" s="499">
        <v>55600</v>
      </c>
    </row>
    <row r="113" spans="17:36">
      <c r="Q113"/>
      <c r="R113"/>
      <c r="W113" s="8"/>
      <c r="X113" s="406">
        <v>320000</v>
      </c>
      <c r="Y113" s="478">
        <v>323000</v>
      </c>
      <c r="Z113" s="468">
        <v>9930</v>
      </c>
      <c r="AA113" s="406">
        <v>7440</v>
      </c>
      <c r="AB113" s="406">
        <v>5860</v>
      </c>
      <c r="AC113" s="406">
        <v>4280</v>
      </c>
      <c r="AD113" s="406">
        <v>2690</v>
      </c>
      <c r="AE113" s="406">
        <v>1110</v>
      </c>
      <c r="AF113" s="407">
        <v>0</v>
      </c>
      <c r="AG113" s="465">
        <v>0</v>
      </c>
      <c r="AH113" s="460">
        <f t="shared" si="8"/>
        <v>0</v>
      </c>
      <c r="AI113" s="497">
        <f t="shared" si="8"/>
        <v>0</v>
      </c>
      <c r="AJ113" s="499">
        <v>56500</v>
      </c>
    </row>
    <row r="114" spans="17:36">
      <c r="Q114"/>
      <c r="R114"/>
      <c r="W114" s="8"/>
      <c r="X114" s="406">
        <v>323000</v>
      </c>
      <c r="Y114" s="478">
        <v>326000</v>
      </c>
      <c r="Z114" s="468">
        <v>10170</v>
      </c>
      <c r="AA114" s="406">
        <v>7560</v>
      </c>
      <c r="AB114" s="406">
        <v>5980</v>
      </c>
      <c r="AC114" s="406">
        <v>4400</v>
      </c>
      <c r="AD114" s="406">
        <v>2810</v>
      </c>
      <c r="AE114" s="406">
        <v>1230</v>
      </c>
      <c r="AF114" s="407">
        <v>0</v>
      </c>
      <c r="AG114" s="465">
        <v>0</v>
      </c>
      <c r="AH114" s="460">
        <f t="shared" si="8"/>
        <v>0</v>
      </c>
      <c r="AI114" s="497">
        <f t="shared" si="8"/>
        <v>0</v>
      </c>
      <c r="AJ114" s="499">
        <v>57300</v>
      </c>
    </row>
    <row r="115" spans="17:36">
      <c r="Q115"/>
      <c r="R115"/>
      <c r="W115" s="8"/>
      <c r="X115" s="408">
        <v>326000</v>
      </c>
      <c r="Y115" s="479">
        <v>329000</v>
      </c>
      <c r="Z115" s="469">
        <v>10410</v>
      </c>
      <c r="AA115" s="408">
        <v>7680</v>
      </c>
      <c r="AB115" s="408">
        <v>6100</v>
      </c>
      <c r="AC115" s="408">
        <v>4520</v>
      </c>
      <c r="AD115" s="408">
        <v>2930</v>
      </c>
      <c r="AE115" s="408">
        <v>1350</v>
      </c>
      <c r="AF115" s="409">
        <v>0</v>
      </c>
      <c r="AG115" s="467">
        <v>0</v>
      </c>
      <c r="AH115" s="460">
        <f t="shared" si="8"/>
        <v>0</v>
      </c>
      <c r="AI115" s="497">
        <f t="shared" si="8"/>
        <v>0</v>
      </c>
      <c r="AJ115" s="500">
        <v>58100</v>
      </c>
    </row>
    <row r="116" spans="17:36">
      <c r="Q116"/>
      <c r="R116"/>
      <c r="W116" s="8"/>
      <c r="X116" s="406">
        <v>329000</v>
      </c>
      <c r="Y116" s="478">
        <v>332000</v>
      </c>
      <c r="Z116" s="468">
        <v>10650</v>
      </c>
      <c r="AA116" s="406">
        <v>7800</v>
      </c>
      <c r="AB116" s="406">
        <v>6200</v>
      </c>
      <c r="AC116" s="406">
        <v>4640</v>
      </c>
      <c r="AD116" s="406">
        <v>3050</v>
      </c>
      <c r="AE116" s="406">
        <v>1470</v>
      </c>
      <c r="AF116" s="407">
        <v>0</v>
      </c>
      <c r="AG116" s="465">
        <v>0</v>
      </c>
      <c r="AH116" s="460">
        <f t="shared" si="8"/>
        <v>0</v>
      </c>
      <c r="AI116" s="497">
        <f t="shared" si="8"/>
        <v>0</v>
      </c>
      <c r="AJ116" s="499">
        <v>59000</v>
      </c>
    </row>
    <row r="117" spans="17:36">
      <c r="Q117"/>
      <c r="R117"/>
      <c r="W117" s="8"/>
      <c r="X117" s="406">
        <v>332000</v>
      </c>
      <c r="Y117" s="478">
        <v>335000</v>
      </c>
      <c r="Z117" s="468">
        <v>10890</v>
      </c>
      <c r="AA117" s="406">
        <v>7920</v>
      </c>
      <c r="AB117" s="406">
        <v>6340</v>
      </c>
      <c r="AC117" s="406">
        <v>4760</v>
      </c>
      <c r="AD117" s="406">
        <v>3170</v>
      </c>
      <c r="AE117" s="406">
        <v>1590</v>
      </c>
      <c r="AF117" s="407">
        <v>0</v>
      </c>
      <c r="AG117" s="465">
        <v>0</v>
      </c>
      <c r="AH117" s="460">
        <f t="shared" si="8"/>
        <v>0</v>
      </c>
      <c r="AI117" s="497">
        <f t="shared" si="8"/>
        <v>0</v>
      </c>
      <c r="AJ117" s="499">
        <v>59800</v>
      </c>
    </row>
    <row r="118" spans="17:36">
      <c r="Q118"/>
      <c r="R118"/>
      <c r="W118" s="8"/>
      <c r="X118" s="406">
        <v>335000</v>
      </c>
      <c r="Y118" s="478">
        <v>338000</v>
      </c>
      <c r="Z118" s="468">
        <v>11130</v>
      </c>
      <c r="AA118" s="406">
        <v>8040</v>
      </c>
      <c r="AB118" s="406">
        <v>6460</v>
      </c>
      <c r="AC118" s="406">
        <v>4880</v>
      </c>
      <c r="AD118" s="406">
        <v>3290</v>
      </c>
      <c r="AE118" s="406">
        <v>1710</v>
      </c>
      <c r="AF118" s="407">
        <v>130</v>
      </c>
      <c r="AG118" s="465">
        <v>0</v>
      </c>
      <c r="AH118" s="460">
        <f t="shared" si="8"/>
        <v>0</v>
      </c>
      <c r="AI118" s="497">
        <f t="shared" si="8"/>
        <v>0</v>
      </c>
      <c r="AJ118" s="499">
        <v>60700</v>
      </c>
    </row>
    <row r="119" spans="17:36">
      <c r="Q119"/>
      <c r="R119"/>
      <c r="W119" s="8"/>
      <c r="X119" s="406">
        <v>338000</v>
      </c>
      <c r="Y119" s="478">
        <v>341000</v>
      </c>
      <c r="Z119" s="468">
        <v>11370</v>
      </c>
      <c r="AA119" s="406">
        <v>8200</v>
      </c>
      <c r="AB119" s="406">
        <v>6580</v>
      </c>
      <c r="AC119" s="406">
        <v>5000</v>
      </c>
      <c r="AD119" s="406">
        <v>3410</v>
      </c>
      <c r="AE119" s="406">
        <v>1830</v>
      </c>
      <c r="AF119" s="407">
        <v>250</v>
      </c>
      <c r="AG119" s="465">
        <v>0</v>
      </c>
      <c r="AH119" s="460">
        <f t="shared" ref="AH119:AI134" si="9">IF(AG119-1580&gt;0,AG119-1580,0)</f>
        <v>0</v>
      </c>
      <c r="AI119" s="497">
        <f t="shared" si="9"/>
        <v>0</v>
      </c>
      <c r="AJ119" s="499">
        <v>61600</v>
      </c>
    </row>
    <row r="120" spans="17:36">
      <c r="Q120"/>
      <c r="R120"/>
      <c r="W120" s="8"/>
      <c r="X120" s="408">
        <v>341000</v>
      </c>
      <c r="Y120" s="479">
        <v>344000</v>
      </c>
      <c r="Z120" s="469">
        <v>11610</v>
      </c>
      <c r="AA120" s="408">
        <v>8440</v>
      </c>
      <c r="AB120" s="408">
        <v>6700</v>
      </c>
      <c r="AC120" s="408">
        <v>5120</v>
      </c>
      <c r="AD120" s="408">
        <v>3530</v>
      </c>
      <c r="AE120" s="408">
        <v>1950</v>
      </c>
      <c r="AF120" s="409">
        <v>370</v>
      </c>
      <c r="AG120" s="467">
        <v>0</v>
      </c>
      <c r="AH120" s="460">
        <f t="shared" si="9"/>
        <v>0</v>
      </c>
      <c r="AI120" s="497">
        <f t="shared" si="9"/>
        <v>0</v>
      </c>
      <c r="AJ120" s="500">
        <v>62500</v>
      </c>
    </row>
    <row r="121" spans="17:36" ht="15">
      <c r="Q121" s="592"/>
      <c r="R121" s="592"/>
      <c r="W121" s="8"/>
      <c r="X121" s="406">
        <v>344000</v>
      </c>
      <c r="Y121" s="478">
        <v>347000</v>
      </c>
      <c r="Z121" s="468">
        <v>11850</v>
      </c>
      <c r="AA121" s="406">
        <v>8680</v>
      </c>
      <c r="AB121" s="406">
        <v>6820</v>
      </c>
      <c r="AC121" s="406">
        <v>5240</v>
      </c>
      <c r="AD121" s="406">
        <v>3650</v>
      </c>
      <c r="AE121" s="406">
        <v>2070</v>
      </c>
      <c r="AF121" s="407">
        <v>490</v>
      </c>
      <c r="AG121" s="465">
        <v>0</v>
      </c>
      <c r="AH121" s="460">
        <f t="shared" si="9"/>
        <v>0</v>
      </c>
      <c r="AI121" s="497">
        <f t="shared" si="9"/>
        <v>0</v>
      </c>
      <c r="AJ121" s="499">
        <v>63400</v>
      </c>
    </row>
    <row r="122" spans="17:36" ht="15">
      <c r="Q122" s="592"/>
      <c r="R122" s="592"/>
      <c r="W122" s="8"/>
      <c r="X122" s="406">
        <v>347000</v>
      </c>
      <c r="Y122" s="478">
        <v>350000</v>
      </c>
      <c r="Z122" s="468">
        <v>12090</v>
      </c>
      <c r="AA122" s="406">
        <v>8920</v>
      </c>
      <c r="AB122" s="406">
        <v>6940</v>
      </c>
      <c r="AC122" s="406">
        <v>5360</v>
      </c>
      <c r="AD122" s="406">
        <v>3770</v>
      </c>
      <c r="AE122" s="406">
        <v>2190</v>
      </c>
      <c r="AF122" s="406">
        <v>610</v>
      </c>
      <c r="AG122" s="465">
        <v>0</v>
      </c>
      <c r="AH122" s="460">
        <f t="shared" si="9"/>
        <v>0</v>
      </c>
      <c r="AI122" s="497">
        <f t="shared" si="9"/>
        <v>0</v>
      </c>
      <c r="AJ122" s="499">
        <v>64400</v>
      </c>
    </row>
    <row r="123" spans="17:36" ht="15">
      <c r="Q123" s="592"/>
      <c r="R123" s="592"/>
      <c r="W123" s="8"/>
      <c r="X123" s="406">
        <v>350000</v>
      </c>
      <c r="Y123" s="478">
        <v>353000</v>
      </c>
      <c r="Z123" s="468">
        <v>12330</v>
      </c>
      <c r="AA123" s="406">
        <v>9160</v>
      </c>
      <c r="AB123" s="406">
        <v>7060</v>
      </c>
      <c r="AC123" s="406">
        <v>5480</v>
      </c>
      <c r="AD123" s="406">
        <v>3890</v>
      </c>
      <c r="AE123" s="406">
        <v>2310</v>
      </c>
      <c r="AF123" s="406">
        <v>730</v>
      </c>
      <c r="AG123" s="465">
        <v>0</v>
      </c>
      <c r="AH123" s="460">
        <f t="shared" si="9"/>
        <v>0</v>
      </c>
      <c r="AI123" s="497">
        <f t="shared" si="9"/>
        <v>0</v>
      </c>
      <c r="AJ123" s="499">
        <v>65300</v>
      </c>
    </row>
    <row r="124" spans="17:36">
      <c r="Q124"/>
      <c r="R124"/>
      <c r="W124" s="8"/>
      <c r="X124" s="406">
        <v>353000</v>
      </c>
      <c r="Y124" s="478">
        <v>356000</v>
      </c>
      <c r="Z124" s="468">
        <v>12570</v>
      </c>
      <c r="AA124" s="406">
        <v>9400</v>
      </c>
      <c r="AB124" s="406">
        <v>7180</v>
      </c>
      <c r="AC124" s="406">
        <v>5600</v>
      </c>
      <c r="AD124" s="406">
        <v>4010</v>
      </c>
      <c r="AE124" s="406">
        <v>2430</v>
      </c>
      <c r="AF124" s="406">
        <v>850</v>
      </c>
      <c r="AG124" s="465">
        <v>0</v>
      </c>
      <c r="AH124" s="460">
        <f t="shared" si="9"/>
        <v>0</v>
      </c>
      <c r="AI124" s="497">
        <f t="shared" si="9"/>
        <v>0</v>
      </c>
      <c r="AJ124" s="499">
        <v>66200</v>
      </c>
    </row>
    <row r="125" spans="17:36">
      <c r="Q125" s="458"/>
      <c r="R125" s="458"/>
      <c r="W125" s="8"/>
      <c r="X125" s="408">
        <v>356000</v>
      </c>
      <c r="Y125" s="479">
        <v>359000</v>
      </c>
      <c r="Z125" s="469">
        <v>12810</v>
      </c>
      <c r="AA125" s="408">
        <v>9640</v>
      </c>
      <c r="AB125" s="408">
        <v>7300</v>
      </c>
      <c r="AC125" s="408">
        <v>5720</v>
      </c>
      <c r="AD125" s="408">
        <v>4130</v>
      </c>
      <c r="AE125" s="408">
        <v>2550</v>
      </c>
      <c r="AF125" s="408">
        <v>970</v>
      </c>
      <c r="AG125" s="467">
        <v>0</v>
      </c>
      <c r="AH125" s="460">
        <f t="shared" si="9"/>
        <v>0</v>
      </c>
      <c r="AI125" s="497">
        <f t="shared" si="9"/>
        <v>0</v>
      </c>
      <c r="AJ125" s="500">
        <v>67100</v>
      </c>
    </row>
    <row r="126" spans="17:36">
      <c r="Q126" s="458"/>
      <c r="R126" s="458"/>
      <c r="W126" s="8"/>
      <c r="X126" s="406">
        <v>359000</v>
      </c>
      <c r="Y126" s="478">
        <v>362000</v>
      </c>
      <c r="Z126" s="468">
        <v>13050</v>
      </c>
      <c r="AA126" s="406">
        <v>9880</v>
      </c>
      <c r="AB126" s="406">
        <v>7420</v>
      </c>
      <c r="AC126" s="406">
        <v>5940</v>
      </c>
      <c r="AD126" s="406">
        <v>4250</v>
      </c>
      <c r="AE126" s="406">
        <v>2670</v>
      </c>
      <c r="AF126" s="406">
        <v>1090</v>
      </c>
      <c r="AG126" s="465">
        <v>0</v>
      </c>
      <c r="AH126" s="460">
        <f t="shared" si="9"/>
        <v>0</v>
      </c>
      <c r="AI126" s="497">
        <f t="shared" si="9"/>
        <v>0</v>
      </c>
      <c r="AJ126" s="499">
        <v>68000</v>
      </c>
    </row>
    <row r="127" spans="17:36">
      <c r="Q127" s="458"/>
      <c r="R127" s="458"/>
      <c r="W127" s="8"/>
      <c r="X127" s="406">
        <v>362000</v>
      </c>
      <c r="Y127" s="478">
        <v>365000</v>
      </c>
      <c r="Z127" s="468">
        <v>13290</v>
      </c>
      <c r="AA127" s="406">
        <v>10120</v>
      </c>
      <c r="AB127" s="406">
        <v>7540</v>
      </c>
      <c r="AC127" s="406">
        <v>5960</v>
      </c>
      <c r="AD127" s="406">
        <v>4370</v>
      </c>
      <c r="AE127" s="406">
        <v>2790</v>
      </c>
      <c r="AF127" s="406">
        <v>1210</v>
      </c>
      <c r="AG127" s="465">
        <v>0</v>
      </c>
      <c r="AH127" s="460">
        <f t="shared" si="9"/>
        <v>0</v>
      </c>
      <c r="AI127" s="497">
        <f t="shared" si="9"/>
        <v>0</v>
      </c>
      <c r="AJ127" s="499">
        <v>69000</v>
      </c>
    </row>
    <row r="128" spans="17:36">
      <c r="Q128" s="458"/>
      <c r="R128" s="458"/>
      <c r="W128" s="8"/>
      <c r="X128" s="406">
        <v>365000</v>
      </c>
      <c r="Y128" s="478">
        <v>368000</v>
      </c>
      <c r="Z128" s="468">
        <v>13530</v>
      </c>
      <c r="AA128" s="406">
        <v>10360</v>
      </c>
      <c r="AB128" s="406">
        <v>7660</v>
      </c>
      <c r="AC128" s="406">
        <v>6080</v>
      </c>
      <c r="AD128" s="406">
        <v>4490</v>
      </c>
      <c r="AE128" s="406">
        <v>2910</v>
      </c>
      <c r="AF128" s="406">
        <v>1330</v>
      </c>
      <c r="AG128" s="465">
        <v>0</v>
      </c>
      <c r="AH128" s="460">
        <f t="shared" si="9"/>
        <v>0</v>
      </c>
      <c r="AI128" s="497">
        <f t="shared" si="9"/>
        <v>0</v>
      </c>
      <c r="AJ128" s="499">
        <v>69900</v>
      </c>
    </row>
    <row r="129" spans="17:36">
      <c r="Q129" s="458"/>
      <c r="R129" s="458"/>
      <c r="W129" s="8"/>
      <c r="X129" s="406">
        <v>368000</v>
      </c>
      <c r="Y129" s="478">
        <v>371000</v>
      </c>
      <c r="Z129" s="468">
        <v>13770</v>
      </c>
      <c r="AA129" s="406">
        <v>10600</v>
      </c>
      <c r="AB129" s="406">
        <v>7780</v>
      </c>
      <c r="AC129" s="406">
        <v>6200</v>
      </c>
      <c r="AD129" s="406">
        <v>4610</v>
      </c>
      <c r="AE129" s="406">
        <v>3030</v>
      </c>
      <c r="AF129" s="406">
        <v>1450</v>
      </c>
      <c r="AG129" s="465">
        <v>0</v>
      </c>
      <c r="AH129" s="460">
        <f t="shared" si="9"/>
        <v>0</v>
      </c>
      <c r="AI129" s="497">
        <f t="shared" si="9"/>
        <v>0</v>
      </c>
      <c r="AJ129" s="499">
        <v>70800</v>
      </c>
    </row>
    <row r="130" spans="17:36">
      <c r="Q130" s="458"/>
      <c r="R130" s="458"/>
      <c r="W130" s="8"/>
      <c r="X130" s="408">
        <v>371000</v>
      </c>
      <c r="Y130" s="479">
        <v>374000</v>
      </c>
      <c r="Z130" s="469">
        <v>14010</v>
      </c>
      <c r="AA130" s="408">
        <v>10840</v>
      </c>
      <c r="AB130" s="408">
        <v>790</v>
      </c>
      <c r="AC130" s="408">
        <v>6320</v>
      </c>
      <c r="AD130" s="408">
        <v>4730</v>
      </c>
      <c r="AE130" s="408">
        <v>3150</v>
      </c>
      <c r="AF130" s="408">
        <v>1570</v>
      </c>
      <c r="AG130" s="467">
        <v>0</v>
      </c>
      <c r="AH130" s="460">
        <f t="shared" si="9"/>
        <v>0</v>
      </c>
      <c r="AI130" s="497">
        <f t="shared" si="9"/>
        <v>0</v>
      </c>
      <c r="AJ130" s="500">
        <v>71600</v>
      </c>
    </row>
    <row r="131" spans="17:36">
      <c r="Q131" s="458"/>
      <c r="R131" s="458"/>
      <c r="W131" s="8"/>
      <c r="X131" s="406">
        <v>374000</v>
      </c>
      <c r="Y131" s="478">
        <v>377000</v>
      </c>
      <c r="Z131" s="468">
        <v>14250</v>
      </c>
      <c r="AA131" s="406">
        <v>11080</v>
      </c>
      <c r="AB131" s="406">
        <v>8020</v>
      </c>
      <c r="AC131" s="406">
        <v>6440</v>
      </c>
      <c r="AD131" s="406">
        <v>4850</v>
      </c>
      <c r="AE131" s="406">
        <v>3270</v>
      </c>
      <c r="AF131" s="406">
        <v>1690</v>
      </c>
      <c r="AG131" s="465">
        <v>100</v>
      </c>
      <c r="AH131" s="460">
        <f t="shared" si="9"/>
        <v>0</v>
      </c>
      <c r="AI131" s="497">
        <f t="shared" si="9"/>
        <v>0</v>
      </c>
      <c r="AJ131" s="499">
        <v>72400</v>
      </c>
    </row>
    <row r="132" spans="17:36">
      <c r="Q132" s="458"/>
      <c r="R132" s="458"/>
      <c r="W132" s="8"/>
      <c r="X132" s="406">
        <v>377000</v>
      </c>
      <c r="Y132" s="478">
        <v>380000</v>
      </c>
      <c r="Z132" s="468">
        <v>14490</v>
      </c>
      <c r="AA132" s="406">
        <v>11320</v>
      </c>
      <c r="AB132" s="406">
        <v>8150</v>
      </c>
      <c r="AC132" s="406">
        <v>6560</v>
      </c>
      <c r="AD132" s="406">
        <v>4970</v>
      </c>
      <c r="AE132" s="406">
        <v>3390</v>
      </c>
      <c r="AF132" s="406">
        <v>1810</v>
      </c>
      <c r="AG132" s="465">
        <v>220</v>
      </c>
      <c r="AH132" s="460">
        <f t="shared" si="9"/>
        <v>0</v>
      </c>
      <c r="AI132" s="497">
        <f t="shared" si="9"/>
        <v>0</v>
      </c>
      <c r="AJ132" s="499">
        <v>73200</v>
      </c>
    </row>
    <row r="133" spans="17:36">
      <c r="Q133" s="458"/>
      <c r="R133" s="458"/>
      <c r="W133" s="8"/>
      <c r="X133" s="406">
        <v>380000</v>
      </c>
      <c r="Y133" s="478">
        <v>383000</v>
      </c>
      <c r="Z133" s="468">
        <v>14730</v>
      </c>
      <c r="AA133" s="406">
        <v>11560</v>
      </c>
      <c r="AB133" s="406">
        <v>8390</v>
      </c>
      <c r="AC133" s="406">
        <v>6680</v>
      </c>
      <c r="AD133" s="406">
        <v>5090</v>
      </c>
      <c r="AE133" s="406">
        <v>3510</v>
      </c>
      <c r="AF133" s="406">
        <v>1930</v>
      </c>
      <c r="AG133" s="465">
        <v>340</v>
      </c>
      <c r="AH133" s="460">
        <f t="shared" si="9"/>
        <v>0</v>
      </c>
      <c r="AI133" s="497">
        <f t="shared" si="9"/>
        <v>0</v>
      </c>
      <c r="AJ133" s="499">
        <v>74100</v>
      </c>
    </row>
    <row r="134" spans="17:36">
      <c r="Q134" s="458"/>
      <c r="R134" s="458"/>
      <c r="W134" s="8"/>
      <c r="X134" s="406">
        <v>383000</v>
      </c>
      <c r="Y134" s="478">
        <v>386000</v>
      </c>
      <c r="Z134" s="468">
        <v>14970</v>
      </c>
      <c r="AA134" s="406">
        <v>11800</v>
      </c>
      <c r="AB134" s="406">
        <v>8630</v>
      </c>
      <c r="AC134" s="406">
        <v>6800</v>
      </c>
      <c r="AD134" s="406">
        <v>5210</v>
      </c>
      <c r="AE134" s="406">
        <v>3630</v>
      </c>
      <c r="AF134" s="406">
        <v>2050</v>
      </c>
      <c r="AG134" s="465">
        <v>460</v>
      </c>
      <c r="AH134" s="460">
        <f t="shared" si="9"/>
        <v>0</v>
      </c>
      <c r="AI134" s="497">
        <f t="shared" si="9"/>
        <v>0</v>
      </c>
      <c r="AJ134" s="499">
        <v>74900</v>
      </c>
    </row>
    <row r="135" spans="17:36">
      <c r="Q135" s="458"/>
      <c r="R135" s="458"/>
      <c r="W135" s="8"/>
      <c r="X135" s="408">
        <v>386000</v>
      </c>
      <c r="Y135" s="479">
        <v>389000</v>
      </c>
      <c r="Z135" s="469">
        <v>15210</v>
      </c>
      <c r="AA135" s="408">
        <v>12040</v>
      </c>
      <c r="AB135" s="408">
        <v>8870</v>
      </c>
      <c r="AC135" s="408">
        <v>6920</v>
      </c>
      <c r="AD135" s="408">
        <v>5330</v>
      </c>
      <c r="AE135" s="408">
        <v>3750</v>
      </c>
      <c r="AF135" s="408">
        <v>2170</v>
      </c>
      <c r="AG135" s="472">
        <v>580</v>
      </c>
      <c r="AH135" s="460">
        <f t="shared" ref="AH135:AI150" si="10">IF(AG135-1580&gt;0,AG135-1580,0)</f>
        <v>0</v>
      </c>
      <c r="AI135" s="497">
        <f t="shared" si="10"/>
        <v>0</v>
      </c>
      <c r="AJ135" s="500">
        <v>75700</v>
      </c>
    </row>
    <row r="136" spans="17:36">
      <c r="Q136" s="458"/>
      <c r="R136" s="458"/>
      <c r="W136" s="8"/>
      <c r="X136" s="406">
        <v>389000</v>
      </c>
      <c r="Y136" s="478">
        <v>392000</v>
      </c>
      <c r="Z136" s="468">
        <v>15450</v>
      </c>
      <c r="AA136" s="406">
        <v>12280</v>
      </c>
      <c r="AB136" s="406">
        <v>9110</v>
      </c>
      <c r="AC136" s="406">
        <v>7040</v>
      </c>
      <c r="AD136" s="406">
        <v>5450</v>
      </c>
      <c r="AE136" s="406">
        <v>3870</v>
      </c>
      <c r="AF136" s="406">
        <v>2290</v>
      </c>
      <c r="AG136" s="473">
        <v>700</v>
      </c>
      <c r="AH136" s="460">
        <f t="shared" si="10"/>
        <v>0</v>
      </c>
      <c r="AI136" s="497">
        <f t="shared" si="10"/>
        <v>0</v>
      </c>
      <c r="AJ136" s="499">
        <v>76600</v>
      </c>
    </row>
    <row r="137" spans="17:36">
      <c r="Q137"/>
      <c r="R137"/>
      <c r="W137" s="8"/>
      <c r="X137" s="406">
        <v>392000</v>
      </c>
      <c r="Y137" s="478">
        <v>395000</v>
      </c>
      <c r="Z137" s="468">
        <v>15690</v>
      </c>
      <c r="AA137" s="406">
        <v>12520</v>
      </c>
      <c r="AB137" s="406">
        <v>9350</v>
      </c>
      <c r="AC137" s="406">
        <v>7160</v>
      </c>
      <c r="AD137" s="406">
        <v>5570</v>
      </c>
      <c r="AE137" s="406">
        <v>3990</v>
      </c>
      <c r="AF137" s="406">
        <v>2410</v>
      </c>
      <c r="AG137" s="473">
        <v>820</v>
      </c>
      <c r="AH137" s="460">
        <f t="shared" si="10"/>
        <v>0</v>
      </c>
      <c r="AI137" s="497">
        <f t="shared" si="10"/>
        <v>0</v>
      </c>
      <c r="AJ137" s="499">
        <v>78100</v>
      </c>
    </row>
    <row r="138" spans="17:36">
      <c r="Q138"/>
      <c r="R138"/>
      <c r="W138" s="8"/>
      <c r="X138" s="406">
        <v>395000</v>
      </c>
      <c r="Y138" s="478">
        <v>398000</v>
      </c>
      <c r="Z138" s="468">
        <v>15930</v>
      </c>
      <c r="AA138" s="406">
        <v>12760</v>
      </c>
      <c r="AB138" s="406">
        <v>9590</v>
      </c>
      <c r="AC138" s="406">
        <v>7280</v>
      </c>
      <c r="AD138" s="406">
        <v>5690</v>
      </c>
      <c r="AE138" s="406">
        <v>4110</v>
      </c>
      <c r="AF138" s="406">
        <v>2530</v>
      </c>
      <c r="AG138" s="473">
        <v>940</v>
      </c>
      <c r="AH138" s="460">
        <f t="shared" si="10"/>
        <v>0</v>
      </c>
      <c r="AI138" s="497">
        <f t="shared" si="10"/>
        <v>0</v>
      </c>
      <c r="AJ138" s="499">
        <v>79700</v>
      </c>
    </row>
    <row r="139" spans="17:36">
      <c r="Q139"/>
      <c r="R139"/>
      <c r="W139" s="8"/>
      <c r="X139" s="406">
        <v>398000</v>
      </c>
      <c r="Y139" s="478">
        <v>401000</v>
      </c>
      <c r="Z139" s="468">
        <v>16170</v>
      </c>
      <c r="AA139" s="406">
        <v>13000</v>
      </c>
      <c r="AB139" s="406">
        <v>9830</v>
      </c>
      <c r="AC139" s="406">
        <v>7400</v>
      </c>
      <c r="AD139" s="406">
        <v>5810</v>
      </c>
      <c r="AE139" s="406">
        <v>4230</v>
      </c>
      <c r="AF139" s="406">
        <v>2650</v>
      </c>
      <c r="AG139" s="473">
        <v>1060</v>
      </c>
      <c r="AH139" s="460">
        <f t="shared" si="10"/>
        <v>0</v>
      </c>
      <c r="AI139" s="497">
        <f t="shared" si="10"/>
        <v>0</v>
      </c>
      <c r="AJ139" s="499">
        <v>81200</v>
      </c>
    </row>
    <row r="140" spans="17:36">
      <c r="Q140"/>
      <c r="R140"/>
      <c r="W140" s="8"/>
      <c r="X140" s="408">
        <v>401000</v>
      </c>
      <c r="Y140" s="479">
        <v>404000</v>
      </c>
      <c r="Z140" s="469">
        <v>16410</v>
      </c>
      <c r="AA140" s="408">
        <v>13200</v>
      </c>
      <c r="AB140" s="408">
        <v>10070</v>
      </c>
      <c r="AC140" s="408">
        <v>7520</v>
      </c>
      <c r="AD140" s="408">
        <v>5930</v>
      </c>
      <c r="AE140" s="408">
        <v>4350</v>
      </c>
      <c r="AF140" s="408">
        <v>2770</v>
      </c>
      <c r="AG140" s="472">
        <v>1180</v>
      </c>
      <c r="AH140" s="460">
        <f t="shared" si="10"/>
        <v>0</v>
      </c>
      <c r="AI140" s="497">
        <f t="shared" si="10"/>
        <v>0</v>
      </c>
      <c r="AJ140" s="500">
        <v>82800</v>
      </c>
    </row>
    <row r="141" spans="17:36">
      <c r="Q141"/>
      <c r="R141"/>
      <c r="W141" s="8"/>
      <c r="X141" s="406">
        <v>404000</v>
      </c>
      <c r="Y141" s="478">
        <v>407000</v>
      </c>
      <c r="Z141" s="468">
        <v>16650</v>
      </c>
      <c r="AA141" s="406">
        <v>13480</v>
      </c>
      <c r="AB141" s="406">
        <v>10310</v>
      </c>
      <c r="AC141" s="406">
        <v>7640</v>
      </c>
      <c r="AD141" s="406">
        <v>6050</v>
      </c>
      <c r="AE141" s="406">
        <v>4470</v>
      </c>
      <c r="AF141" s="406">
        <v>2890</v>
      </c>
      <c r="AG141" s="473">
        <v>1300</v>
      </c>
      <c r="AH141" s="460">
        <f t="shared" si="10"/>
        <v>0</v>
      </c>
      <c r="AI141" s="497">
        <f t="shared" si="10"/>
        <v>0</v>
      </c>
      <c r="AJ141" s="499">
        <v>84300</v>
      </c>
    </row>
    <row r="142" spans="17:36">
      <c r="Q142"/>
      <c r="R142"/>
      <c r="W142" s="8"/>
      <c r="X142" s="406">
        <v>407000</v>
      </c>
      <c r="Y142" s="478">
        <v>410000</v>
      </c>
      <c r="Z142" s="468">
        <v>16890</v>
      </c>
      <c r="AA142" s="406">
        <v>13720</v>
      </c>
      <c r="AB142" s="406">
        <v>10550</v>
      </c>
      <c r="AC142" s="406">
        <v>7760</v>
      </c>
      <c r="AD142" s="406">
        <v>6170</v>
      </c>
      <c r="AE142" s="406">
        <v>4590</v>
      </c>
      <c r="AF142" s="406">
        <v>3010</v>
      </c>
      <c r="AG142" s="473">
        <v>1420</v>
      </c>
      <c r="AH142" s="460">
        <f t="shared" si="10"/>
        <v>0</v>
      </c>
      <c r="AI142" s="497">
        <f t="shared" si="10"/>
        <v>0</v>
      </c>
      <c r="AJ142" s="499">
        <v>85900</v>
      </c>
    </row>
    <row r="143" spans="17:36">
      <c r="Q143"/>
      <c r="R143"/>
      <c r="W143" s="8"/>
      <c r="X143" s="406">
        <v>410000</v>
      </c>
      <c r="Y143" s="478">
        <v>413000</v>
      </c>
      <c r="Z143" s="468">
        <v>17130</v>
      </c>
      <c r="AA143" s="406">
        <v>13960</v>
      </c>
      <c r="AB143" s="406">
        <v>10790</v>
      </c>
      <c r="AC143" s="406">
        <v>7880</v>
      </c>
      <c r="AD143" s="406">
        <v>6290</v>
      </c>
      <c r="AE143" s="406">
        <v>4710</v>
      </c>
      <c r="AF143" s="406">
        <v>3130</v>
      </c>
      <c r="AG143" s="473">
        <v>1540</v>
      </c>
      <c r="AH143" s="460">
        <f t="shared" si="10"/>
        <v>0</v>
      </c>
      <c r="AI143" s="497">
        <f t="shared" si="10"/>
        <v>0</v>
      </c>
      <c r="AJ143" s="499">
        <v>87400</v>
      </c>
    </row>
    <row r="144" spans="17:36">
      <c r="Q144"/>
      <c r="R144"/>
      <c r="W144" s="8"/>
      <c r="X144" s="406">
        <v>413000</v>
      </c>
      <c r="Y144" s="478">
        <v>416000</v>
      </c>
      <c r="Z144" s="468">
        <v>17370</v>
      </c>
      <c r="AA144" s="406">
        <v>14200</v>
      </c>
      <c r="AB144" s="406">
        <v>11030</v>
      </c>
      <c r="AC144" s="406">
        <v>8000</v>
      </c>
      <c r="AD144" s="406">
        <v>6410</v>
      </c>
      <c r="AE144" s="406">
        <v>4830</v>
      </c>
      <c r="AF144" s="406">
        <v>3250</v>
      </c>
      <c r="AG144" s="473">
        <v>1660</v>
      </c>
      <c r="AH144" s="460">
        <f t="shared" si="10"/>
        <v>80</v>
      </c>
      <c r="AI144" s="497">
        <f t="shared" si="10"/>
        <v>0</v>
      </c>
      <c r="AJ144" s="499">
        <v>88900</v>
      </c>
    </row>
    <row r="145" spans="17:36">
      <c r="Q145"/>
      <c r="R145"/>
      <c r="W145" s="8"/>
      <c r="X145" s="408">
        <v>416000</v>
      </c>
      <c r="Y145" s="479">
        <v>419000</v>
      </c>
      <c r="Z145" s="469">
        <v>17610</v>
      </c>
      <c r="AA145" s="408">
        <v>14440</v>
      </c>
      <c r="AB145" s="408">
        <v>11270</v>
      </c>
      <c r="AC145" s="408">
        <v>8120</v>
      </c>
      <c r="AD145" s="408">
        <v>6530</v>
      </c>
      <c r="AE145" s="408">
        <v>4950</v>
      </c>
      <c r="AF145" s="408">
        <v>3370</v>
      </c>
      <c r="AG145" s="472">
        <v>1780</v>
      </c>
      <c r="AH145" s="460">
        <f t="shared" si="10"/>
        <v>200</v>
      </c>
      <c r="AI145" s="497">
        <f t="shared" si="10"/>
        <v>0</v>
      </c>
      <c r="AJ145" s="500">
        <v>90500</v>
      </c>
    </row>
    <row r="146" spans="17:36">
      <c r="Q146"/>
      <c r="R146"/>
      <c r="W146" s="8"/>
      <c r="X146" s="406">
        <v>419000</v>
      </c>
      <c r="Y146" s="478">
        <v>422000</v>
      </c>
      <c r="Z146" s="468">
        <v>17850</v>
      </c>
      <c r="AA146" s="406">
        <v>14680</v>
      </c>
      <c r="AB146" s="406">
        <v>11510</v>
      </c>
      <c r="AC146" s="406">
        <v>8350</v>
      </c>
      <c r="AD146" s="406">
        <v>6650</v>
      </c>
      <c r="AE146" s="406">
        <v>5070</v>
      </c>
      <c r="AF146" s="406">
        <v>3490</v>
      </c>
      <c r="AG146" s="473">
        <v>1900</v>
      </c>
      <c r="AH146" s="460">
        <f t="shared" si="10"/>
        <v>320</v>
      </c>
      <c r="AI146" s="497">
        <f t="shared" si="10"/>
        <v>0</v>
      </c>
      <c r="AJ146" s="499">
        <v>92000</v>
      </c>
    </row>
    <row r="147" spans="17:36">
      <c r="Q147"/>
      <c r="R147"/>
      <c r="W147" s="8"/>
      <c r="X147" s="406">
        <v>422000</v>
      </c>
      <c r="Y147" s="478">
        <v>425000</v>
      </c>
      <c r="Z147" s="468">
        <v>18090</v>
      </c>
      <c r="AA147" s="406">
        <v>14920</v>
      </c>
      <c r="AB147" s="406">
        <v>11750</v>
      </c>
      <c r="AC147" s="406">
        <v>8590</v>
      </c>
      <c r="AD147" s="406">
        <v>6770</v>
      </c>
      <c r="AE147" s="406">
        <v>5190</v>
      </c>
      <c r="AF147" s="406">
        <v>3610</v>
      </c>
      <c r="AG147" s="473">
        <v>2020</v>
      </c>
      <c r="AH147" s="460">
        <f t="shared" si="10"/>
        <v>440</v>
      </c>
      <c r="AI147" s="497">
        <f t="shared" si="10"/>
        <v>0</v>
      </c>
      <c r="AJ147" s="499">
        <v>93600</v>
      </c>
    </row>
    <row r="148" spans="17:36">
      <c r="Q148"/>
      <c r="R148"/>
      <c r="W148" s="8"/>
      <c r="X148" s="406">
        <v>425000</v>
      </c>
      <c r="Y148" s="478">
        <v>428000</v>
      </c>
      <c r="Z148" s="468">
        <v>18330</v>
      </c>
      <c r="AA148" s="406">
        <v>15160</v>
      </c>
      <c r="AB148" s="406">
        <v>11990</v>
      </c>
      <c r="AC148" s="406">
        <v>8830</v>
      </c>
      <c r="AD148" s="406">
        <v>6890</v>
      </c>
      <c r="AE148" s="406">
        <v>5310</v>
      </c>
      <c r="AF148" s="406">
        <v>3730</v>
      </c>
      <c r="AG148" s="473">
        <v>2140</v>
      </c>
      <c r="AH148" s="460">
        <f t="shared" si="10"/>
        <v>560</v>
      </c>
      <c r="AI148" s="497">
        <f t="shared" si="10"/>
        <v>0</v>
      </c>
      <c r="AJ148" s="499">
        <v>95100</v>
      </c>
    </row>
    <row r="149" spans="17:36">
      <c r="Q149"/>
      <c r="R149"/>
      <c r="W149" s="8"/>
      <c r="X149" s="406">
        <v>428000</v>
      </c>
      <c r="Y149" s="478">
        <v>431000</v>
      </c>
      <c r="Z149" s="468">
        <v>18570</v>
      </c>
      <c r="AA149" s="406">
        <v>15400</v>
      </c>
      <c r="AB149" s="406">
        <v>12230</v>
      </c>
      <c r="AC149" s="406">
        <v>9070</v>
      </c>
      <c r="AD149" s="406">
        <v>7010</v>
      </c>
      <c r="AE149" s="406">
        <v>5430</v>
      </c>
      <c r="AF149" s="406">
        <v>3850</v>
      </c>
      <c r="AG149" s="473">
        <v>2260</v>
      </c>
      <c r="AH149" s="460">
        <f t="shared" si="10"/>
        <v>680</v>
      </c>
      <c r="AI149" s="497">
        <f t="shared" si="10"/>
        <v>0</v>
      </c>
      <c r="AJ149" s="499">
        <v>96600</v>
      </c>
    </row>
    <row r="150" spans="17:36">
      <c r="Q150"/>
      <c r="R150"/>
      <c r="W150" s="8"/>
      <c r="X150" s="408">
        <v>431000</v>
      </c>
      <c r="Y150" s="479">
        <v>434000</v>
      </c>
      <c r="Z150" s="469">
        <v>18810</v>
      </c>
      <c r="AA150" s="408">
        <v>15640</v>
      </c>
      <c r="AB150" s="408">
        <v>12470</v>
      </c>
      <c r="AC150" s="408">
        <v>9310</v>
      </c>
      <c r="AD150" s="408">
        <v>7130</v>
      </c>
      <c r="AE150" s="408">
        <v>5550</v>
      </c>
      <c r="AF150" s="408">
        <v>3970</v>
      </c>
      <c r="AG150" s="472">
        <v>2380</v>
      </c>
      <c r="AH150" s="460">
        <f t="shared" si="10"/>
        <v>800</v>
      </c>
      <c r="AI150" s="497">
        <f t="shared" si="10"/>
        <v>0</v>
      </c>
      <c r="AJ150" s="500">
        <v>98200</v>
      </c>
    </row>
    <row r="151" spans="17:36" ht="14.25" thickBot="1">
      <c r="Q151"/>
      <c r="R151"/>
      <c r="W151" s="8"/>
      <c r="X151" s="410">
        <v>434000</v>
      </c>
      <c r="Y151" s="480">
        <v>437000</v>
      </c>
      <c r="Z151" s="470">
        <v>19050</v>
      </c>
      <c r="AA151" s="410">
        <v>15880</v>
      </c>
      <c r="AB151" s="410">
        <v>12710</v>
      </c>
      <c r="AC151" s="410">
        <v>9550</v>
      </c>
      <c r="AD151" s="410">
        <v>7250</v>
      </c>
      <c r="AE151" s="410">
        <v>5670</v>
      </c>
      <c r="AF151" s="410">
        <v>4090</v>
      </c>
      <c r="AG151" s="474">
        <v>2500</v>
      </c>
      <c r="AH151" s="460">
        <f t="shared" ref="AH151:AI166" si="11">IF(AG151-1580&gt;0,AG151-1580,0)</f>
        <v>920</v>
      </c>
      <c r="AI151" s="497">
        <f t="shared" si="11"/>
        <v>0</v>
      </c>
      <c r="AJ151" s="501">
        <v>99700</v>
      </c>
    </row>
    <row r="152" spans="17:36">
      <c r="Q152"/>
      <c r="R152"/>
      <c r="W152" s="8"/>
      <c r="X152" s="406">
        <v>437000</v>
      </c>
      <c r="Y152" s="478">
        <v>440000</v>
      </c>
      <c r="Z152" s="503">
        <v>19290</v>
      </c>
      <c r="AA152" s="504">
        <v>16120</v>
      </c>
      <c r="AB152" s="504">
        <v>12950</v>
      </c>
      <c r="AC152" s="504">
        <v>9790</v>
      </c>
      <c r="AD152" s="504">
        <v>7370</v>
      </c>
      <c r="AE152" s="504">
        <v>5790</v>
      </c>
      <c r="AF152" s="504">
        <v>4210</v>
      </c>
      <c r="AG152" s="505">
        <v>2620</v>
      </c>
      <c r="AH152" s="460">
        <f t="shared" si="11"/>
        <v>1040</v>
      </c>
      <c r="AI152" s="497">
        <f t="shared" si="11"/>
        <v>0</v>
      </c>
      <c r="AJ152" s="499">
        <v>101300</v>
      </c>
    </row>
    <row r="153" spans="17:36">
      <c r="Q153"/>
      <c r="R153"/>
      <c r="W153" s="8"/>
      <c r="X153" s="406">
        <v>440000</v>
      </c>
      <c r="Y153" s="478">
        <v>443000</v>
      </c>
      <c r="Z153" s="468">
        <v>19680</v>
      </c>
      <c r="AA153" s="406">
        <v>16360</v>
      </c>
      <c r="AB153" s="406">
        <v>13190</v>
      </c>
      <c r="AC153" s="406">
        <v>10030</v>
      </c>
      <c r="AD153" s="406">
        <v>7490</v>
      </c>
      <c r="AE153" s="406">
        <v>5910</v>
      </c>
      <c r="AF153" s="406">
        <v>4330</v>
      </c>
      <c r="AG153" s="473">
        <v>2740</v>
      </c>
      <c r="AH153" s="460">
        <f t="shared" si="11"/>
        <v>1160</v>
      </c>
      <c r="AI153" s="497">
        <f t="shared" si="11"/>
        <v>0</v>
      </c>
      <c r="AJ153" s="499">
        <v>102800</v>
      </c>
    </row>
    <row r="154" spans="17:36">
      <c r="Q154"/>
      <c r="R154"/>
      <c r="W154" s="8"/>
      <c r="X154" s="406">
        <v>443000</v>
      </c>
      <c r="Y154" s="478">
        <v>446000</v>
      </c>
      <c r="Z154" s="468">
        <v>20160</v>
      </c>
      <c r="AA154" s="406">
        <v>16600</v>
      </c>
      <c r="AB154" s="406">
        <v>13430</v>
      </c>
      <c r="AC154" s="406">
        <v>10270</v>
      </c>
      <c r="AD154" s="406">
        <v>7610</v>
      </c>
      <c r="AE154" s="406">
        <v>6030</v>
      </c>
      <c r="AF154" s="406">
        <v>4450</v>
      </c>
      <c r="AG154" s="473">
        <v>2860</v>
      </c>
      <c r="AH154" s="460">
        <f t="shared" si="11"/>
        <v>1280</v>
      </c>
      <c r="AI154" s="497">
        <f t="shared" si="11"/>
        <v>0</v>
      </c>
      <c r="AJ154" s="499">
        <v>104400</v>
      </c>
    </row>
    <row r="155" spans="17:36">
      <c r="Q155"/>
      <c r="R155"/>
      <c r="W155" s="8"/>
      <c r="X155" s="408">
        <v>446000</v>
      </c>
      <c r="Y155" s="479">
        <v>449000</v>
      </c>
      <c r="Z155" s="469">
        <v>20640</v>
      </c>
      <c r="AA155" s="408">
        <v>16840</v>
      </c>
      <c r="AB155" s="408">
        <v>13670</v>
      </c>
      <c r="AC155" s="408">
        <v>10510</v>
      </c>
      <c r="AD155" s="408">
        <v>7730</v>
      </c>
      <c r="AE155" s="408">
        <v>6150</v>
      </c>
      <c r="AF155" s="408">
        <v>4570</v>
      </c>
      <c r="AG155" s="472">
        <v>2980</v>
      </c>
      <c r="AH155" s="460">
        <f t="shared" si="11"/>
        <v>1400</v>
      </c>
      <c r="AI155" s="497">
        <f t="shared" si="11"/>
        <v>0</v>
      </c>
      <c r="AJ155" s="500">
        <v>105900</v>
      </c>
    </row>
    <row r="156" spans="17:36">
      <c r="Q156"/>
      <c r="R156"/>
      <c r="W156" s="8"/>
      <c r="X156" s="406">
        <v>449000</v>
      </c>
      <c r="Y156" s="478">
        <v>452000</v>
      </c>
      <c r="Z156" s="468">
        <v>21120</v>
      </c>
      <c r="AA156" s="406">
        <v>17080</v>
      </c>
      <c r="AB156" s="406">
        <v>13910</v>
      </c>
      <c r="AC156" s="406">
        <v>10750</v>
      </c>
      <c r="AD156" s="406">
        <v>7850</v>
      </c>
      <c r="AE156" s="406">
        <v>6270</v>
      </c>
      <c r="AF156" s="406">
        <v>4690</v>
      </c>
      <c r="AG156" s="473">
        <v>3100</v>
      </c>
      <c r="AH156" s="460">
        <f t="shared" si="11"/>
        <v>1520</v>
      </c>
      <c r="AI156" s="497">
        <f t="shared" si="11"/>
        <v>0</v>
      </c>
      <c r="AJ156" s="499">
        <v>107400</v>
      </c>
    </row>
    <row r="157" spans="17:36">
      <c r="Q157"/>
      <c r="R157"/>
      <c r="W157" s="8"/>
      <c r="X157" s="406">
        <v>452000</v>
      </c>
      <c r="Y157" s="478">
        <v>455000</v>
      </c>
      <c r="Z157" s="468">
        <v>21600</v>
      </c>
      <c r="AA157" s="406">
        <v>17320</v>
      </c>
      <c r="AB157" s="406">
        <v>14150</v>
      </c>
      <c r="AC157" s="406">
        <v>10990</v>
      </c>
      <c r="AD157" s="406">
        <v>7970</v>
      </c>
      <c r="AE157" s="406">
        <v>6390</v>
      </c>
      <c r="AF157" s="406">
        <v>4810</v>
      </c>
      <c r="AG157" s="473">
        <v>3220</v>
      </c>
      <c r="AH157" s="460">
        <f t="shared" si="11"/>
        <v>1640</v>
      </c>
      <c r="AI157" s="497">
        <f t="shared" si="11"/>
        <v>60</v>
      </c>
      <c r="AJ157" s="499">
        <v>109000</v>
      </c>
    </row>
    <row r="158" spans="17:36">
      <c r="Q158"/>
      <c r="R158"/>
      <c r="W158" s="8"/>
      <c r="X158" s="406">
        <v>455000</v>
      </c>
      <c r="Y158" s="478">
        <v>458000</v>
      </c>
      <c r="Z158" s="468">
        <v>22080</v>
      </c>
      <c r="AA158" s="406">
        <v>17560</v>
      </c>
      <c r="AB158" s="406">
        <v>14390</v>
      </c>
      <c r="AC158" s="406">
        <v>11230</v>
      </c>
      <c r="AD158" s="406">
        <v>8090</v>
      </c>
      <c r="AE158" s="406">
        <v>6510</v>
      </c>
      <c r="AF158" s="406">
        <v>4930</v>
      </c>
      <c r="AG158" s="473">
        <v>3340</v>
      </c>
      <c r="AH158" s="460">
        <f t="shared" si="11"/>
        <v>1760</v>
      </c>
      <c r="AI158" s="497">
        <f t="shared" si="11"/>
        <v>180</v>
      </c>
      <c r="AJ158" s="499">
        <v>110500</v>
      </c>
    </row>
    <row r="159" spans="17:36">
      <c r="Q159"/>
      <c r="R159"/>
      <c r="W159" s="8"/>
      <c r="X159" s="406">
        <v>458000</v>
      </c>
      <c r="Y159" s="478">
        <v>461000</v>
      </c>
      <c r="Z159" s="468">
        <v>22560</v>
      </c>
      <c r="AA159" s="406">
        <v>17800</v>
      </c>
      <c r="AB159" s="406">
        <v>14630</v>
      </c>
      <c r="AC159" s="406">
        <v>11470</v>
      </c>
      <c r="AD159" s="406">
        <v>8300</v>
      </c>
      <c r="AE159" s="406">
        <v>6630</v>
      </c>
      <c r="AF159" s="406">
        <v>5050</v>
      </c>
      <c r="AG159" s="473">
        <v>3460</v>
      </c>
      <c r="AH159" s="460">
        <f t="shared" si="11"/>
        <v>1880</v>
      </c>
      <c r="AI159" s="497">
        <f t="shared" si="11"/>
        <v>300</v>
      </c>
      <c r="AJ159" s="499">
        <v>112100</v>
      </c>
    </row>
    <row r="160" spans="17:36">
      <c r="Q160"/>
      <c r="R160"/>
      <c r="W160" s="8"/>
      <c r="X160" s="408">
        <v>461000</v>
      </c>
      <c r="Y160" s="479">
        <v>464000</v>
      </c>
      <c r="Z160" s="469">
        <v>23040</v>
      </c>
      <c r="AA160" s="408">
        <v>19040</v>
      </c>
      <c r="AB160" s="408">
        <v>14870</v>
      </c>
      <c r="AC160" s="408">
        <v>11710</v>
      </c>
      <c r="AD160" s="408">
        <v>8540</v>
      </c>
      <c r="AE160" s="408">
        <v>6750</v>
      </c>
      <c r="AF160" s="408">
        <v>5170</v>
      </c>
      <c r="AG160" s="472">
        <v>3580</v>
      </c>
      <c r="AH160" s="460">
        <f t="shared" si="11"/>
        <v>2000</v>
      </c>
      <c r="AI160" s="497">
        <f t="shared" si="11"/>
        <v>420</v>
      </c>
      <c r="AJ160" s="500">
        <v>113600</v>
      </c>
    </row>
    <row r="161" spans="17:36">
      <c r="Q161"/>
      <c r="R161"/>
      <c r="W161" s="8"/>
      <c r="X161" s="406">
        <v>464000</v>
      </c>
      <c r="Y161" s="478">
        <v>467000</v>
      </c>
      <c r="Z161" s="468">
        <v>23520</v>
      </c>
      <c r="AA161" s="406">
        <v>19280</v>
      </c>
      <c r="AB161" s="406">
        <v>15110</v>
      </c>
      <c r="AC161" s="406">
        <v>11950</v>
      </c>
      <c r="AD161" s="406">
        <v>8780</v>
      </c>
      <c r="AE161" s="406">
        <v>6870</v>
      </c>
      <c r="AF161" s="406">
        <v>5290</v>
      </c>
      <c r="AG161" s="473">
        <v>3700</v>
      </c>
      <c r="AH161" s="460">
        <f t="shared" si="11"/>
        <v>2120</v>
      </c>
      <c r="AI161" s="497">
        <f t="shared" si="11"/>
        <v>540</v>
      </c>
      <c r="AJ161" s="499">
        <v>115100</v>
      </c>
    </row>
    <row r="162" spans="17:36">
      <c r="Q162"/>
      <c r="R162"/>
      <c r="W162" s="8"/>
      <c r="X162" s="406">
        <v>467000</v>
      </c>
      <c r="Y162" s="478">
        <v>470000</v>
      </c>
      <c r="Z162" s="468">
        <v>24000</v>
      </c>
      <c r="AA162" s="406">
        <v>18520</v>
      </c>
      <c r="AB162" s="406">
        <v>15350</v>
      </c>
      <c r="AC162" s="406">
        <v>12190</v>
      </c>
      <c r="AD162" s="406">
        <v>9020</v>
      </c>
      <c r="AE162" s="406">
        <v>6990</v>
      </c>
      <c r="AF162" s="406">
        <v>5410</v>
      </c>
      <c r="AG162" s="473">
        <v>3820</v>
      </c>
      <c r="AH162" s="460">
        <f t="shared" si="11"/>
        <v>2240</v>
      </c>
      <c r="AI162" s="497">
        <f t="shared" si="11"/>
        <v>660</v>
      </c>
      <c r="AJ162" s="499">
        <v>116700</v>
      </c>
    </row>
    <row r="163" spans="17:36">
      <c r="Q163"/>
      <c r="R163"/>
      <c r="W163" s="8"/>
      <c r="X163" s="406">
        <v>470000</v>
      </c>
      <c r="Y163" s="478">
        <v>473000</v>
      </c>
      <c r="Z163" s="468">
        <v>24480</v>
      </c>
      <c r="AA163" s="406">
        <v>18760</v>
      </c>
      <c r="AB163" s="406">
        <v>15590</v>
      </c>
      <c r="AC163" s="406">
        <v>12430</v>
      </c>
      <c r="AD163" s="406">
        <v>9260</v>
      </c>
      <c r="AE163" s="406">
        <v>7110</v>
      </c>
      <c r="AF163" s="406">
        <v>5530</v>
      </c>
      <c r="AG163" s="473">
        <v>3940</v>
      </c>
      <c r="AH163" s="460">
        <f t="shared" si="11"/>
        <v>2360</v>
      </c>
      <c r="AI163" s="497">
        <f t="shared" si="11"/>
        <v>780</v>
      </c>
      <c r="AJ163" s="499">
        <v>118200</v>
      </c>
    </row>
    <row r="164" spans="17:36">
      <c r="Q164"/>
      <c r="R164"/>
      <c r="W164" s="8"/>
      <c r="X164" s="406">
        <v>473000</v>
      </c>
      <c r="Y164" s="478">
        <v>476000</v>
      </c>
      <c r="Z164" s="468">
        <v>24960</v>
      </c>
      <c r="AA164" s="406">
        <v>19000</v>
      </c>
      <c r="AB164" s="406">
        <v>15830</v>
      </c>
      <c r="AC164" s="406">
        <v>12670</v>
      </c>
      <c r="AD164" s="406">
        <v>9500</v>
      </c>
      <c r="AE164" s="406">
        <v>7230</v>
      </c>
      <c r="AF164" s="406">
        <v>5650</v>
      </c>
      <c r="AG164" s="473">
        <v>4060</v>
      </c>
      <c r="AH164" s="460">
        <f t="shared" si="11"/>
        <v>2480</v>
      </c>
      <c r="AI164" s="497">
        <f t="shared" si="11"/>
        <v>900</v>
      </c>
      <c r="AJ164" s="499">
        <v>119800</v>
      </c>
    </row>
    <row r="165" spans="17:36">
      <c r="Q165"/>
      <c r="R165"/>
      <c r="W165" s="8"/>
      <c r="X165" s="408">
        <v>476000</v>
      </c>
      <c r="Y165" s="479">
        <v>479000</v>
      </c>
      <c r="Z165" s="469">
        <v>25440</v>
      </c>
      <c r="AA165" s="408">
        <v>19240</v>
      </c>
      <c r="AB165" s="408">
        <v>16070</v>
      </c>
      <c r="AC165" s="408">
        <v>12910</v>
      </c>
      <c r="AD165" s="408">
        <v>9740</v>
      </c>
      <c r="AE165" s="408">
        <v>7350</v>
      </c>
      <c r="AF165" s="408">
        <v>5770</v>
      </c>
      <c r="AG165" s="472">
        <v>4180</v>
      </c>
      <c r="AH165" s="460">
        <f t="shared" si="11"/>
        <v>2600</v>
      </c>
      <c r="AI165" s="497">
        <f t="shared" si="11"/>
        <v>1020</v>
      </c>
      <c r="AJ165" s="500">
        <v>121300</v>
      </c>
    </row>
    <row r="166" spans="17:36">
      <c r="Q166"/>
      <c r="R166"/>
      <c r="W166" s="8"/>
      <c r="X166" s="406">
        <v>479000</v>
      </c>
      <c r="Y166" s="478">
        <v>482000</v>
      </c>
      <c r="Z166" s="468">
        <v>25920</v>
      </c>
      <c r="AA166" s="406">
        <v>19590</v>
      </c>
      <c r="AB166" s="406">
        <v>16310</v>
      </c>
      <c r="AC166" s="406">
        <v>13150</v>
      </c>
      <c r="AD166" s="406">
        <v>9980</v>
      </c>
      <c r="AE166" s="406">
        <v>7470</v>
      </c>
      <c r="AF166" s="406">
        <v>5890</v>
      </c>
      <c r="AG166" s="473">
        <v>4300</v>
      </c>
      <c r="AH166" s="460">
        <f t="shared" si="11"/>
        <v>2720</v>
      </c>
      <c r="AI166" s="497">
        <f t="shared" si="11"/>
        <v>1140</v>
      </c>
      <c r="AJ166" s="499">
        <v>122800</v>
      </c>
    </row>
    <row r="167" spans="17:36">
      <c r="Q167"/>
      <c r="R167"/>
      <c r="W167" s="8"/>
      <c r="X167" s="406">
        <v>482000</v>
      </c>
      <c r="Y167" s="478">
        <v>485000</v>
      </c>
      <c r="Z167" s="468">
        <v>26400</v>
      </c>
      <c r="AA167" s="406">
        <v>20070</v>
      </c>
      <c r="AB167" s="406">
        <v>16550</v>
      </c>
      <c r="AC167" s="406">
        <v>13390</v>
      </c>
      <c r="AD167" s="406">
        <v>10230</v>
      </c>
      <c r="AE167" s="406">
        <v>7590</v>
      </c>
      <c r="AF167" s="406">
        <v>6010</v>
      </c>
      <c r="AG167" s="473">
        <v>4420</v>
      </c>
      <c r="AH167" s="460">
        <f t="shared" ref="AH167:AI182" si="12">IF(AG167-1580&gt;0,AG167-1580,0)</f>
        <v>2840</v>
      </c>
      <c r="AI167" s="497">
        <f t="shared" si="12"/>
        <v>1260</v>
      </c>
      <c r="AJ167" s="499">
        <v>124400</v>
      </c>
    </row>
    <row r="168" spans="17:36">
      <c r="Q168"/>
      <c r="R168"/>
      <c r="W168" s="8"/>
      <c r="X168" s="406">
        <v>485000</v>
      </c>
      <c r="Y168" s="478">
        <v>488000</v>
      </c>
      <c r="Z168" s="468">
        <v>26880</v>
      </c>
      <c r="AA168" s="406">
        <v>20550</v>
      </c>
      <c r="AB168" s="406">
        <v>16790</v>
      </c>
      <c r="AC168" s="406">
        <v>13630</v>
      </c>
      <c r="AD168" s="406">
        <v>10460</v>
      </c>
      <c r="AE168" s="406">
        <v>7710</v>
      </c>
      <c r="AF168" s="406">
        <v>6130</v>
      </c>
      <c r="AG168" s="473">
        <v>4540</v>
      </c>
      <c r="AH168" s="460">
        <f t="shared" si="12"/>
        <v>2960</v>
      </c>
      <c r="AI168" s="497">
        <f t="shared" si="12"/>
        <v>1380</v>
      </c>
      <c r="AJ168" s="499">
        <v>125900</v>
      </c>
    </row>
    <row r="169" spans="17:36">
      <c r="Q169"/>
      <c r="R169"/>
      <c r="W169" s="8"/>
      <c r="X169" s="406">
        <v>488000</v>
      </c>
      <c r="Y169" s="478">
        <v>491000</v>
      </c>
      <c r="Z169" s="468">
        <v>27360</v>
      </c>
      <c r="AA169" s="406">
        <v>21030</v>
      </c>
      <c r="AB169" s="406">
        <v>17030</v>
      </c>
      <c r="AC169" s="406">
        <v>13870</v>
      </c>
      <c r="AD169" s="406">
        <v>10700</v>
      </c>
      <c r="AE169" s="406">
        <v>7830</v>
      </c>
      <c r="AF169" s="406">
        <v>6250</v>
      </c>
      <c r="AG169" s="473">
        <v>4660</v>
      </c>
      <c r="AH169" s="460">
        <f t="shared" si="12"/>
        <v>3080</v>
      </c>
      <c r="AI169" s="497">
        <f t="shared" si="12"/>
        <v>1500</v>
      </c>
      <c r="AJ169" s="499">
        <v>127500</v>
      </c>
    </row>
    <row r="170" spans="17:36">
      <c r="Q170"/>
      <c r="R170"/>
      <c r="W170" s="8"/>
      <c r="X170" s="408">
        <v>491000</v>
      </c>
      <c r="Y170" s="479">
        <v>494000</v>
      </c>
      <c r="Z170" s="469">
        <v>27840</v>
      </c>
      <c r="AA170" s="408">
        <v>21510</v>
      </c>
      <c r="AB170" s="408">
        <v>17270</v>
      </c>
      <c r="AC170" s="408">
        <v>14110</v>
      </c>
      <c r="AD170" s="408">
        <v>10940</v>
      </c>
      <c r="AE170" s="408">
        <v>7950</v>
      </c>
      <c r="AF170" s="408">
        <v>6370</v>
      </c>
      <c r="AG170" s="472">
        <v>4780</v>
      </c>
      <c r="AH170" s="460">
        <f t="shared" si="12"/>
        <v>3200</v>
      </c>
      <c r="AI170" s="497">
        <f t="shared" si="12"/>
        <v>1620</v>
      </c>
      <c r="AJ170" s="500">
        <v>129000</v>
      </c>
    </row>
    <row r="171" spans="17:36">
      <c r="Q171"/>
      <c r="R171"/>
      <c r="W171" s="8"/>
      <c r="X171" s="406">
        <v>494000</v>
      </c>
      <c r="Y171" s="478">
        <v>497000</v>
      </c>
      <c r="Z171" s="468">
        <v>28320</v>
      </c>
      <c r="AA171" s="406">
        <v>21990</v>
      </c>
      <c r="AB171" s="406">
        <v>17510</v>
      </c>
      <c r="AC171" s="406">
        <v>14350</v>
      </c>
      <c r="AD171" s="406">
        <v>11180</v>
      </c>
      <c r="AE171" s="406">
        <v>8070</v>
      </c>
      <c r="AF171" s="406">
        <v>6490</v>
      </c>
      <c r="AG171" s="473">
        <v>4900</v>
      </c>
      <c r="AH171" s="460">
        <f t="shared" si="12"/>
        <v>3320</v>
      </c>
      <c r="AI171" s="497">
        <f t="shared" si="12"/>
        <v>1740</v>
      </c>
      <c r="AJ171" s="499">
        <v>130600</v>
      </c>
    </row>
    <row r="172" spans="17:36">
      <c r="Q172"/>
      <c r="R172"/>
      <c r="W172" s="8"/>
      <c r="X172" s="406">
        <v>497000</v>
      </c>
      <c r="Y172" s="478">
        <v>500000</v>
      </c>
      <c r="Z172" s="468">
        <v>28800</v>
      </c>
      <c r="AA172" s="406">
        <v>22470</v>
      </c>
      <c r="AB172" s="406">
        <v>17750</v>
      </c>
      <c r="AC172" s="406">
        <v>14590</v>
      </c>
      <c r="AD172" s="406">
        <v>11420</v>
      </c>
      <c r="AE172" s="406">
        <v>8250</v>
      </c>
      <c r="AF172" s="406">
        <v>6610</v>
      </c>
      <c r="AG172" s="473">
        <v>5020</v>
      </c>
      <c r="AH172" s="460">
        <f t="shared" si="12"/>
        <v>3440</v>
      </c>
      <c r="AI172" s="497">
        <f t="shared" si="12"/>
        <v>1860</v>
      </c>
      <c r="AJ172" s="499">
        <v>132100</v>
      </c>
    </row>
    <row r="173" spans="17:36">
      <c r="Q173"/>
      <c r="R173"/>
      <c r="W173" s="8"/>
      <c r="X173" s="406">
        <v>500000</v>
      </c>
      <c r="Y173" s="478">
        <v>503000</v>
      </c>
      <c r="Z173" s="468">
        <v>29280</v>
      </c>
      <c r="AA173" s="406">
        <v>22950</v>
      </c>
      <c r="AB173" s="406">
        <v>17990</v>
      </c>
      <c r="AC173" s="406">
        <v>14830</v>
      </c>
      <c r="AD173" s="406">
        <v>11660</v>
      </c>
      <c r="AE173" s="406">
        <v>8490</v>
      </c>
      <c r="AF173" s="406">
        <v>6730</v>
      </c>
      <c r="AG173" s="473">
        <v>5140</v>
      </c>
      <c r="AH173" s="460">
        <f t="shared" si="12"/>
        <v>3560</v>
      </c>
      <c r="AI173" s="497">
        <f t="shared" si="12"/>
        <v>1980</v>
      </c>
      <c r="AJ173" s="499">
        <v>133600</v>
      </c>
    </row>
    <row r="174" spans="17:36">
      <c r="Q174"/>
      <c r="R174"/>
      <c r="W174" s="8"/>
      <c r="X174" s="406">
        <v>503000</v>
      </c>
      <c r="Y174" s="478">
        <v>506000</v>
      </c>
      <c r="Z174" s="468">
        <v>29760</v>
      </c>
      <c r="AA174" s="406">
        <v>23430</v>
      </c>
      <c r="AB174" s="406">
        <v>18230</v>
      </c>
      <c r="AC174" s="406">
        <v>15070</v>
      </c>
      <c r="AD174" s="406">
        <v>11900</v>
      </c>
      <c r="AE174" s="406">
        <v>8730</v>
      </c>
      <c r="AF174" s="406">
        <v>6850</v>
      </c>
      <c r="AG174" s="473">
        <v>5260</v>
      </c>
      <c r="AH174" s="460">
        <f t="shared" si="12"/>
        <v>3680</v>
      </c>
      <c r="AI174" s="497">
        <f t="shared" si="12"/>
        <v>2100</v>
      </c>
      <c r="AJ174" s="499">
        <v>135200</v>
      </c>
    </row>
    <row r="175" spans="17:36">
      <c r="Q175"/>
      <c r="R175"/>
      <c r="W175" s="8"/>
      <c r="X175" s="408">
        <v>506000</v>
      </c>
      <c r="Y175" s="479">
        <v>509000</v>
      </c>
      <c r="Z175" s="469">
        <v>30240</v>
      </c>
      <c r="AA175" s="408">
        <v>23910</v>
      </c>
      <c r="AB175" s="408">
        <v>18470</v>
      </c>
      <c r="AC175" s="408">
        <v>15310</v>
      </c>
      <c r="AD175" s="408">
        <v>12140</v>
      </c>
      <c r="AE175" s="408">
        <v>8970</v>
      </c>
      <c r="AF175" s="408">
        <v>6970</v>
      </c>
      <c r="AG175" s="472">
        <v>5380</v>
      </c>
      <c r="AH175" s="460">
        <f t="shared" si="12"/>
        <v>3800</v>
      </c>
      <c r="AI175" s="497">
        <f t="shared" si="12"/>
        <v>2220</v>
      </c>
      <c r="AJ175" s="500">
        <v>136700</v>
      </c>
    </row>
    <row r="176" spans="17:36">
      <c r="Q176"/>
      <c r="R176"/>
      <c r="W176" s="8"/>
      <c r="X176" s="406">
        <v>509000</v>
      </c>
      <c r="Y176" s="478">
        <v>512000</v>
      </c>
      <c r="Z176" s="468">
        <v>30720</v>
      </c>
      <c r="AA176" s="406">
        <v>24390</v>
      </c>
      <c r="AB176" s="406">
        <v>18710</v>
      </c>
      <c r="AC176" s="406">
        <v>15550</v>
      </c>
      <c r="AD176" s="406">
        <v>12380</v>
      </c>
      <c r="AE176" s="406">
        <v>9210</v>
      </c>
      <c r="AF176" s="406">
        <v>7090</v>
      </c>
      <c r="AG176" s="473">
        <v>5500</v>
      </c>
      <c r="AH176" s="460">
        <f t="shared" si="12"/>
        <v>3920</v>
      </c>
      <c r="AI176" s="497">
        <f t="shared" si="12"/>
        <v>2340</v>
      </c>
      <c r="AJ176" s="499">
        <v>138300</v>
      </c>
    </row>
    <row r="177" spans="17:36">
      <c r="Q177"/>
      <c r="R177"/>
      <c r="W177" s="8"/>
      <c r="X177" s="406">
        <v>512000</v>
      </c>
      <c r="Y177" s="478">
        <v>515000</v>
      </c>
      <c r="Z177" s="468">
        <v>31200</v>
      </c>
      <c r="AA177" s="406">
        <v>24870</v>
      </c>
      <c r="AB177" s="406">
        <v>18950</v>
      </c>
      <c r="AC177" s="406">
        <v>15790</v>
      </c>
      <c r="AD177" s="406">
        <v>12620</v>
      </c>
      <c r="AE177" s="406">
        <v>9450</v>
      </c>
      <c r="AF177" s="406">
        <v>7210</v>
      </c>
      <c r="AG177" s="473">
        <v>5620</v>
      </c>
      <c r="AH177" s="460">
        <f t="shared" si="12"/>
        <v>4040</v>
      </c>
      <c r="AI177" s="497">
        <f t="shared" si="12"/>
        <v>2460</v>
      </c>
      <c r="AJ177" s="499">
        <v>139800</v>
      </c>
    </row>
    <row r="178" spans="17:36">
      <c r="Q178"/>
      <c r="R178"/>
      <c r="W178" s="8"/>
      <c r="X178" s="406">
        <v>515000</v>
      </c>
      <c r="Y178" s="478">
        <v>518000</v>
      </c>
      <c r="Z178" s="468">
        <v>31680</v>
      </c>
      <c r="AA178" s="406">
        <v>25350</v>
      </c>
      <c r="AB178" s="406">
        <v>19190</v>
      </c>
      <c r="AC178" s="406">
        <v>16030</v>
      </c>
      <c r="AD178" s="406">
        <v>12860</v>
      </c>
      <c r="AE178" s="406">
        <v>9690</v>
      </c>
      <c r="AF178" s="406">
        <v>7330</v>
      </c>
      <c r="AG178" s="473">
        <v>5740</v>
      </c>
      <c r="AH178" s="460">
        <f t="shared" si="12"/>
        <v>4160</v>
      </c>
      <c r="AI178" s="497">
        <f t="shared" si="12"/>
        <v>2580</v>
      </c>
      <c r="AJ178" s="499">
        <v>141300</v>
      </c>
    </row>
    <row r="179" spans="17:36">
      <c r="Q179"/>
      <c r="R179"/>
      <c r="W179" s="8"/>
      <c r="X179" s="406">
        <v>518000</v>
      </c>
      <c r="Y179" s="478">
        <v>521000</v>
      </c>
      <c r="Z179" s="468">
        <v>32160</v>
      </c>
      <c r="AA179" s="406">
        <v>25830</v>
      </c>
      <c r="AB179" s="406">
        <v>19490</v>
      </c>
      <c r="AC179" s="406">
        <v>16270</v>
      </c>
      <c r="AD179" s="406">
        <v>13100</v>
      </c>
      <c r="AE179" s="406">
        <v>9930</v>
      </c>
      <c r="AF179" s="406">
        <v>7450</v>
      </c>
      <c r="AG179" s="473">
        <v>5860</v>
      </c>
      <c r="AH179" s="460">
        <f t="shared" si="12"/>
        <v>4280</v>
      </c>
      <c r="AI179" s="497">
        <f t="shared" si="12"/>
        <v>2700</v>
      </c>
      <c r="AJ179" s="499">
        <v>142900</v>
      </c>
    </row>
    <row r="180" spans="17:36">
      <c r="Q180"/>
      <c r="R180"/>
      <c r="W180" s="8"/>
      <c r="X180" s="408">
        <v>521000</v>
      </c>
      <c r="Y180" s="479">
        <v>524000</v>
      </c>
      <c r="Z180" s="469">
        <v>32640</v>
      </c>
      <c r="AA180" s="408">
        <v>26310</v>
      </c>
      <c r="AB180" s="408">
        <v>19970</v>
      </c>
      <c r="AC180" s="408">
        <v>16510</v>
      </c>
      <c r="AD180" s="408">
        <v>13340</v>
      </c>
      <c r="AE180" s="408">
        <v>10170</v>
      </c>
      <c r="AF180" s="408">
        <v>7570</v>
      </c>
      <c r="AG180" s="472">
        <v>5980</v>
      </c>
      <c r="AH180" s="460">
        <f t="shared" si="12"/>
        <v>4400</v>
      </c>
      <c r="AI180" s="497">
        <f t="shared" si="12"/>
        <v>2820</v>
      </c>
      <c r="AJ180" s="500">
        <v>144400</v>
      </c>
    </row>
    <row r="181" spans="17:36">
      <c r="Q181"/>
      <c r="R181"/>
      <c r="W181" s="8"/>
      <c r="X181" s="406">
        <v>524000</v>
      </c>
      <c r="Y181" s="478">
        <v>527000</v>
      </c>
      <c r="Z181" s="468">
        <v>33120</v>
      </c>
      <c r="AA181" s="406">
        <v>26790</v>
      </c>
      <c r="AB181" s="406">
        <v>20450</v>
      </c>
      <c r="AC181" s="406">
        <v>16750</v>
      </c>
      <c r="AD181" s="406">
        <v>13580</v>
      </c>
      <c r="AE181" s="406">
        <v>10410</v>
      </c>
      <c r="AF181" s="406">
        <v>7690</v>
      </c>
      <c r="AG181" s="473">
        <v>6100</v>
      </c>
      <c r="AH181" s="460">
        <f t="shared" si="12"/>
        <v>4520</v>
      </c>
      <c r="AI181" s="497">
        <f t="shared" si="12"/>
        <v>2940</v>
      </c>
      <c r="AJ181" s="499">
        <v>146000</v>
      </c>
    </row>
    <row r="182" spans="17:36">
      <c r="Q182"/>
      <c r="R182"/>
      <c r="W182" s="8"/>
      <c r="X182" s="406">
        <v>527000</v>
      </c>
      <c r="Y182" s="478">
        <v>530000</v>
      </c>
      <c r="Z182" s="468">
        <v>33600</v>
      </c>
      <c r="AA182" s="406">
        <v>27270</v>
      </c>
      <c r="AB182" s="406">
        <v>20930</v>
      </c>
      <c r="AC182" s="406">
        <v>16990</v>
      </c>
      <c r="AD182" s="406">
        <v>13820</v>
      </c>
      <c r="AE182" s="406">
        <v>10650</v>
      </c>
      <c r="AF182" s="406">
        <v>7810</v>
      </c>
      <c r="AG182" s="473">
        <v>6220</v>
      </c>
      <c r="AH182" s="460">
        <f t="shared" si="12"/>
        <v>4640</v>
      </c>
      <c r="AI182" s="497">
        <f t="shared" si="12"/>
        <v>3060</v>
      </c>
      <c r="AJ182" s="499">
        <v>147500</v>
      </c>
    </row>
    <row r="183" spans="17:36">
      <c r="Q183"/>
      <c r="R183"/>
      <c r="W183" s="8"/>
      <c r="X183" s="406">
        <v>530000</v>
      </c>
      <c r="Y183" s="478">
        <v>533000</v>
      </c>
      <c r="Z183" s="468">
        <v>34080</v>
      </c>
      <c r="AA183" s="406">
        <v>27750</v>
      </c>
      <c r="AB183" s="406">
        <v>21410</v>
      </c>
      <c r="AC183" s="406">
        <v>17230</v>
      </c>
      <c r="AD183" s="406">
        <v>14060</v>
      </c>
      <c r="AE183" s="406">
        <v>10890</v>
      </c>
      <c r="AF183" s="406">
        <v>7930</v>
      </c>
      <c r="AG183" s="473">
        <v>6340</v>
      </c>
      <c r="AH183" s="460">
        <f t="shared" ref="AH183:AI198" si="13">IF(AG183-1580&gt;0,AG183-1580,0)</f>
        <v>4760</v>
      </c>
      <c r="AI183" s="497">
        <f t="shared" si="13"/>
        <v>3180</v>
      </c>
      <c r="AJ183" s="499">
        <v>148900</v>
      </c>
    </row>
    <row r="184" spans="17:36">
      <c r="Q184"/>
      <c r="R184"/>
      <c r="W184" s="8"/>
      <c r="X184" s="406">
        <v>533000</v>
      </c>
      <c r="Y184" s="478">
        <v>536000</v>
      </c>
      <c r="Z184" s="468">
        <v>34560</v>
      </c>
      <c r="AA184" s="406">
        <v>28230</v>
      </c>
      <c r="AB184" s="406">
        <v>21890</v>
      </c>
      <c r="AC184" s="406">
        <v>17470</v>
      </c>
      <c r="AD184" s="406">
        <v>14300</v>
      </c>
      <c r="AE184" s="406">
        <v>11130</v>
      </c>
      <c r="AF184" s="406">
        <v>8050</v>
      </c>
      <c r="AG184" s="473">
        <v>6460</v>
      </c>
      <c r="AH184" s="460">
        <f t="shared" si="13"/>
        <v>4880</v>
      </c>
      <c r="AI184" s="497">
        <f t="shared" si="13"/>
        <v>3300</v>
      </c>
      <c r="AJ184" s="499">
        <v>150300</v>
      </c>
    </row>
    <row r="185" spans="17:36">
      <c r="Q185"/>
      <c r="R185"/>
      <c r="W185" s="8"/>
      <c r="X185" s="408">
        <v>536000</v>
      </c>
      <c r="Y185" s="479">
        <v>539000</v>
      </c>
      <c r="Z185" s="469">
        <v>35040</v>
      </c>
      <c r="AA185" s="408">
        <v>28710</v>
      </c>
      <c r="AB185" s="408">
        <v>22370</v>
      </c>
      <c r="AC185" s="408">
        <v>17710</v>
      </c>
      <c r="AD185" s="408">
        <v>14540</v>
      </c>
      <c r="AE185" s="408">
        <v>11370</v>
      </c>
      <c r="AF185" s="408">
        <v>8210</v>
      </c>
      <c r="AG185" s="472">
        <v>6580</v>
      </c>
      <c r="AH185" s="460">
        <f t="shared" si="13"/>
        <v>5000</v>
      </c>
      <c r="AI185" s="497">
        <f t="shared" si="13"/>
        <v>3420</v>
      </c>
      <c r="AJ185" s="500">
        <v>151700</v>
      </c>
    </row>
    <row r="186" spans="17:36">
      <c r="Q186"/>
      <c r="R186"/>
      <c r="W186" s="8"/>
      <c r="X186" s="406">
        <v>539000</v>
      </c>
      <c r="Y186" s="478">
        <v>542000</v>
      </c>
      <c r="Z186" s="468">
        <v>35520</v>
      </c>
      <c r="AA186" s="406">
        <v>29190</v>
      </c>
      <c r="AB186" s="406">
        <v>22850</v>
      </c>
      <c r="AC186" s="406">
        <v>17950</v>
      </c>
      <c r="AD186" s="406">
        <v>14780</v>
      </c>
      <c r="AE186" s="406">
        <v>11610</v>
      </c>
      <c r="AF186" s="406">
        <v>8450</v>
      </c>
      <c r="AG186" s="473">
        <v>6700</v>
      </c>
      <c r="AH186" s="460">
        <f t="shared" si="13"/>
        <v>5120</v>
      </c>
      <c r="AI186" s="497">
        <f t="shared" si="13"/>
        <v>3540</v>
      </c>
      <c r="AJ186" s="499">
        <v>153200</v>
      </c>
    </row>
    <row r="187" spans="17:36">
      <c r="Q187"/>
      <c r="R187"/>
      <c r="W187" s="8"/>
      <c r="X187" s="406">
        <v>542000</v>
      </c>
      <c r="Y187" s="478">
        <v>545000</v>
      </c>
      <c r="Z187" s="468">
        <v>36000</v>
      </c>
      <c r="AA187" s="406">
        <v>29670</v>
      </c>
      <c r="AB187" s="406">
        <v>23330</v>
      </c>
      <c r="AC187" s="406">
        <v>18190</v>
      </c>
      <c r="AD187" s="406">
        <v>15020</v>
      </c>
      <c r="AE187" s="406">
        <v>11850</v>
      </c>
      <c r="AF187" s="406">
        <v>8690</v>
      </c>
      <c r="AG187" s="473">
        <v>6820</v>
      </c>
      <c r="AH187" s="460">
        <f t="shared" si="13"/>
        <v>5240</v>
      </c>
      <c r="AI187" s="497">
        <f t="shared" si="13"/>
        <v>3660</v>
      </c>
      <c r="AJ187" s="499">
        <v>154600</v>
      </c>
    </row>
    <row r="188" spans="17:36">
      <c r="Q188"/>
      <c r="R188"/>
      <c r="W188" s="8"/>
      <c r="X188" s="406">
        <v>545000</v>
      </c>
      <c r="Y188" s="478">
        <v>548000</v>
      </c>
      <c r="Z188" s="468">
        <v>36480</v>
      </c>
      <c r="AA188" s="406">
        <v>30150</v>
      </c>
      <c r="AB188" s="406">
        <v>23810</v>
      </c>
      <c r="AC188" s="406">
        <v>18430</v>
      </c>
      <c r="AD188" s="406">
        <v>15260</v>
      </c>
      <c r="AE188" s="406">
        <v>12090</v>
      </c>
      <c r="AF188" s="406">
        <v>8930</v>
      </c>
      <c r="AG188" s="473">
        <v>6940</v>
      </c>
      <c r="AH188" s="460">
        <f t="shared" si="13"/>
        <v>5360</v>
      </c>
      <c r="AI188" s="497">
        <f t="shared" si="13"/>
        <v>3780</v>
      </c>
      <c r="AJ188" s="499">
        <v>156000</v>
      </c>
    </row>
    <row r="189" spans="17:36">
      <c r="Q189"/>
      <c r="R189"/>
      <c r="W189" s="8"/>
      <c r="X189" s="406">
        <v>548000</v>
      </c>
      <c r="Y189" s="478">
        <v>551000</v>
      </c>
      <c r="Z189" s="468">
        <v>36960</v>
      </c>
      <c r="AA189" s="406">
        <v>30630</v>
      </c>
      <c r="AB189" s="406">
        <v>24290</v>
      </c>
      <c r="AC189" s="406">
        <v>18670</v>
      </c>
      <c r="AD189" s="406">
        <v>15500</v>
      </c>
      <c r="AE189" s="406">
        <v>12330</v>
      </c>
      <c r="AF189" s="406">
        <v>9170</v>
      </c>
      <c r="AG189" s="473">
        <v>7060</v>
      </c>
      <c r="AH189" s="460">
        <f t="shared" si="13"/>
        <v>5480</v>
      </c>
      <c r="AI189" s="497">
        <f t="shared" si="13"/>
        <v>3900</v>
      </c>
      <c r="AJ189" s="499">
        <v>157400</v>
      </c>
    </row>
    <row r="190" spans="17:36">
      <c r="Q190"/>
      <c r="R190"/>
      <c r="W190" s="8"/>
      <c r="X190" s="408">
        <v>551000</v>
      </c>
      <c r="Y190" s="479">
        <v>554000</v>
      </c>
      <c r="Z190" s="469">
        <v>37490</v>
      </c>
      <c r="AA190" s="408">
        <v>31160</v>
      </c>
      <c r="AB190" s="408">
        <v>24820</v>
      </c>
      <c r="AC190" s="408">
        <v>18930</v>
      </c>
      <c r="AD190" s="408">
        <v>15770</v>
      </c>
      <c r="AE190" s="408">
        <v>12600</v>
      </c>
      <c r="AF190" s="408">
        <v>9430</v>
      </c>
      <c r="AG190" s="472">
        <v>7200</v>
      </c>
      <c r="AH190" s="460">
        <f t="shared" si="13"/>
        <v>5620</v>
      </c>
      <c r="AI190" s="497">
        <f t="shared" si="13"/>
        <v>4040</v>
      </c>
      <c r="AJ190" s="500">
        <v>158800</v>
      </c>
    </row>
    <row r="191" spans="17:36">
      <c r="Q191"/>
      <c r="R191"/>
      <c r="W191" s="8"/>
      <c r="X191" s="406">
        <v>554000</v>
      </c>
      <c r="Y191" s="478">
        <v>557000</v>
      </c>
      <c r="Z191" s="468">
        <v>38030</v>
      </c>
      <c r="AA191" s="406">
        <v>31700</v>
      </c>
      <c r="AB191" s="406">
        <v>25360</v>
      </c>
      <c r="AC191" s="406">
        <v>19200</v>
      </c>
      <c r="AD191" s="406">
        <v>16040</v>
      </c>
      <c r="AE191" s="406">
        <v>12870</v>
      </c>
      <c r="AF191" s="406">
        <v>9700</v>
      </c>
      <c r="AG191" s="473">
        <v>7330</v>
      </c>
      <c r="AH191" s="460">
        <f t="shared" si="13"/>
        <v>5750</v>
      </c>
      <c r="AI191" s="497">
        <f t="shared" si="13"/>
        <v>4170</v>
      </c>
      <c r="AJ191" s="499">
        <v>160300</v>
      </c>
    </row>
    <row r="192" spans="17:36">
      <c r="Q192"/>
      <c r="R192"/>
      <c r="W192" s="8"/>
      <c r="X192" s="406">
        <v>557000</v>
      </c>
      <c r="Y192" s="478">
        <v>560000</v>
      </c>
      <c r="Z192" s="468">
        <v>38570</v>
      </c>
      <c r="AA192" s="406">
        <v>32240</v>
      </c>
      <c r="AB192" s="406">
        <v>25900</v>
      </c>
      <c r="AC192" s="406">
        <v>19570</v>
      </c>
      <c r="AD192" s="406">
        <v>16310</v>
      </c>
      <c r="AE192" s="406">
        <v>13140</v>
      </c>
      <c r="AF192" s="406">
        <v>9970</v>
      </c>
      <c r="AG192" s="473">
        <v>7470</v>
      </c>
      <c r="AH192" s="460">
        <f t="shared" si="13"/>
        <v>5890</v>
      </c>
      <c r="AI192" s="497">
        <f t="shared" si="13"/>
        <v>4310</v>
      </c>
      <c r="AJ192" s="499">
        <v>161700</v>
      </c>
    </row>
    <row r="193" spans="17:36">
      <c r="Q193"/>
      <c r="R193"/>
      <c r="W193" s="8"/>
      <c r="X193" s="406">
        <v>560000</v>
      </c>
      <c r="Y193" s="478">
        <v>563000</v>
      </c>
      <c r="Z193" s="468">
        <v>39110</v>
      </c>
      <c r="AA193" s="406">
        <v>32780</v>
      </c>
      <c r="AB193" s="406">
        <v>26440</v>
      </c>
      <c r="AC193" s="406">
        <v>20110</v>
      </c>
      <c r="AD193" s="406">
        <v>16580</v>
      </c>
      <c r="AE193" s="406">
        <v>13410</v>
      </c>
      <c r="AF193" s="406">
        <v>10240</v>
      </c>
      <c r="AG193" s="473">
        <v>7600</v>
      </c>
      <c r="AH193" s="460">
        <f t="shared" si="13"/>
        <v>6020</v>
      </c>
      <c r="AI193" s="497">
        <f t="shared" si="13"/>
        <v>4440</v>
      </c>
      <c r="AJ193" s="499">
        <v>163000</v>
      </c>
    </row>
    <row r="194" spans="17:36">
      <c r="Q194"/>
      <c r="R194"/>
      <c r="W194" s="8"/>
      <c r="X194" s="406">
        <v>563000</v>
      </c>
      <c r="Y194" s="478">
        <v>566000</v>
      </c>
      <c r="Z194" s="468">
        <v>39650</v>
      </c>
      <c r="AA194" s="406">
        <v>33320</v>
      </c>
      <c r="AB194" s="406">
        <v>26980</v>
      </c>
      <c r="AC194" s="406">
        <v>13650</v>
      </c>
      <c r="AD194" s="506">
        <v>16850</v>
      </c>
      <c r="AE194" s="406">
        <v>13680</v>
      </c>
      <c r="AF194" s="406">
        <v>10510</v>
      </c>
      <c r="AG194" s="473">
        <v>7740</v>
      </c>
      <c r="AH194" s="460">
        <f t="shared" si="13"/>
        <v>6160</v>
      </c>
      <c r="AI194" s="497">
        <f t="shared" si="13"/>
        <v>4580</v>
      </c>
      <c r="AJ194" s="499">
        <v>164400</v>
      </c>
    </row>
    <row r="195" spans="17:36">
      <c r="Q195"/>
      <c r="R195"/>
      <c r="W195" s="8"/>
      <c r="X195" s="408">
        <v>566000</v>
      </c>
      <c r="Y195" s="479">
        <v>569000</v>
      </c>
      <c r="Z195" s="469">
        <v>40190</v>
      </c>
      <c r="AA195" s="408">
        <v>33860</v>
      </c>
      <c r="AB195" s="408">
        <v>27520</v>
      </c>
      <c r="AC195" s="408">
        <v>21190</v>
      </c>
      <c r="AD195" s="408">
        <v>17120</v>
      </c>
      <c r="AE195" s="408">
        <v>13950</v>
      </c>
      <c r="AF195" s="408">
        <v>10780</v>
      </c>
      <c r="AG195" s="472">
        <v>7870</v>
      </c>
      <c r="AH195" s="460">
        <f t="shared" si="13"/>
        <v>6290</v>
      </c>
      <c r="AI195" s="497">
        <f t="shared" si="13"/>
        <v>4710</v>
      </c>
      <c r="AJ195" s="500">
        <v>165800</v>
      </c>
    </row>
    <row r="196" spans="17:36">
      <c r="Q196"/>
      <c r="R196"/>
      <c r="W196" s="8"/>
      <c r="X196" s="406">
        <v>569000</v>
      </c>
      <c r="Y196" s="478">
        <v>572000</v>
      </c>
      <c r="Z196" s="468">
        <v>40730</v>
      </c>
      <c r="AA196" s="406">
        <v>34400</v>
      </c>
      <c r="AB196" s="406">
        <v>29060</v>
      </c>
      <c r="AC196" s="406">
        <v>21730</v>
      </c>
      <c r="AD196" s="406">
        <v>17390</v>
      </c>
      <c r="AE196" s="406">
        <v>14220</v>
      </c>
      <c r="AF196" s="406">
        <v>11050</v>
      </c>
      <c r="AG196" s="473">
        <v>8010</v>
      </c>
      <c r="AH196" s="460">
        <f t="shared" si="13"/>
        <v>6430</v>
      </c>
      <c r="AI196" s="497">
        <f t="shared" si="13"/>
        <v>4850</v>
      </c>
      <c r="AJ196" s="499">
        <v>167100</v>
      </c>
    </row>
    <row r="197" spans="17:36">
      <c r="Q197"/>
      <c r="R197"/>
      <c r="W197" s="8"/>
      <c r="X197" s="406">
        <v>572000</v>
      </c>
      <c r="Y197" s="478">
        <v>575000</v>
      </c>
      <c r="Z197" s="468">
        <v>41270</v>
      </c>
      <c r="AA197" s="406">
        <v>34940</v>
      </c>
      <c r="AB197" s="406">
        <v>28600</v>
      </c>
      <c r="AC197" s="406">
        <v>22270</v>
      </c>
      <c r="AD197" s="406">
        <v>17660</v>
      </c>
      <c r="AE197" s="406">
        <v>14490</v>
      </c>
      <c r="AF197" s="406">
        <v>11320</v>
      </c>
      <c r="AG197" s="473">
        <v>8160</v>
      </c>
      <c r="AH197" s="460">
        <f t="shared" si="13"/>
        <v>6580</v>
      </c>
      <c r="AI197" s="497">
        <f t="shared" si="13"/>
        <v>5000</v>
      </c>
      <c r="AJ197" s="499">
        <v>168500</v>
      </c>
    </row>
    <row r="198" spans="17:36">
      <c r="Q198"/>
      <c r="R198"/>
      <c r="W198" s="8"/>
      <c r="X198" s="406">
        <v>575000</v>
      </c>
      <c r="Y198" s="478">
        <v>578000</v>
      </c>
      <c r="Z198" s="468">
        <v>41810</v>
      </c>
      <c r="AA198" s="406">
        <v>35480</v>
      </c>
      <c r="AB198" s="406">
        <v>29140</v>
      </c>
      <c r="AC198" s="406">
        <v>22810</v>
      </c>
      <c r="AD198" s="406">
        <v>17930</v>
      </c>
      <c r="AE198" s="406">
        <v>14760</v>
      </c>
      <c r="AF198" s="406">
        <v>11590</v>
      </c>
      <c r="AG198" s="473">
        <v>8430</v>
      </c>
      <c r="AH198" s="460">
        <f t="shared" si="13"/>
        <v>6850</v>
      </c>
      <c r="AI198" s="497">
        <f t="shared" si="13"/>
        <v>5270</v>
      </c>
      <c r="AJ198" s="499">
        <v>169900</v>
      </c>
    </row>
    <row r="199" spans="17:36">
      <c r="Q199"/>
      <c r="R199"/>
      <c r="W199" s="8"/>
      <c r="X199" s="406">
        <v>578000</v>
      </c>
      <c r="Y199" s="478">
        <v>581000</v>
      </c>
      <c r="Z199" s="468">
        <v>42350</v>
      </c>
      <c r="AA199" s="406">
        <v>36020</v>
      </c>
      <c r="AB199" s="406">
        <v>29680</v>
      </c>
      <c r="AC199" s="406">
        <v>22350</v>
      </c>
      <c r="AD199" s="506">
        <v>18200</v>
      </c>
      <c r="AE199" s="406">
        <v>15030</v>
      </c>
      <c r="AF199" s="406">
        <v>11860</v>
      </c>
      <c r="AG199" s="473">
        <v>8700</v>
      </c>
      <c r="AH199" s="460">
        <f t="shared" ref="AH199:AI214" si="14">IF(AG199-1580&gt;0,AG199-1580,0)</f>
        <v>7120</v>
      </c>
      <c r="AI199" s="497">
        <f t="shared" si="14"/>
        <v>5540</v>
      </c>
      <c r="AJ199" s="499">
        <v>171200</v>
      </c>
    </row>
    <row r="200" spans="17:36">
      <c r="Q200"/>
      <c r="R200"/>
      <c r="W200" s="8"/>
      <c r="X200" s="408">
        <v>581000</v>
      </c>
      <c r="Y200" s="479">
        <v>584000</v>
      </c>
      <c r="Z200" s="469">
        <v>42890</v>
      </c>
      <c r="AA200" s="408">
        <v>36560</v>
      </c>
      <c r="AB200" s="408">
        <v>30230</v>
      </c>
      <c r="AC200" s="408">
        <v>23890</v>
      </c>
      <c r="AD200" s="408">
        <v>18470</v>
      </c>
      <c r="AE200" s="408">
        <v>15300</v>
      </c>
      <c r="AF200" s="408">
        <v>12130</v>
      </c>
      <c r="AG200" s="472">
        <v>8970</v>
      </c>
      <c r="AH200" s="460">
        <f t="shared" si="14"/>
        <v>7390</v>
      </c>
      <c r="AI200" s="497">
        <f t="shared" si="14"/>
        <v>5810</v>
      </c>
      <c r="AJ200" s="500">
        <v>172600</v>
      </c>
    </row>
    <row r="201" spans="17:36" ht="14.25" thickBot="1">
      <c r="Q201"/>
      <c r="R201"/>
      <c r="W201" s="8"/>
      <c r="X201" s="410">
        <v>584000</v>
      </c>
      <c r="Y201" s="480">
        <v>587000</v>
      </c>
      <c r="Z201" s="470">
        <v>43430</v>
      </c>
      <c r="AA201" s="410">
        <v>37100</v>
      </c>
      <c r="AB201" s="410">
        <v>30760</v>
      </c>
      <c r="AC201" s="410">
        <v>24430</v>
      </c>
      <c r="AD201" s="410">
        <v>18740</v>
      </c>
      <c r="AE201" s="410">
        <v>15570</v>
      </c>
      <c r="AF201" s="410">
        <v>12400</v>
      </c>
      <c r="AG201" s="474">
        <v>9240</v>
      </c>
      <c r="AH201" s="460">
        <f t="shared" si="14"/>
        <v>7660</v>
      </c>
      <c r="AI201" s="497">
        <f t="shared" si="14"/>
        <v>6080</v>
      </c>
      <c r="AJ201" s="501">
        <v>174000</v>
      </c>
    </row>
    <row r="202" spans="17:36">
      <c r="Q202"/>
      <c r="R202"/>
      <c r="W202" s="8"/>
      <c r="X202" s="406">
        <v>587000</v>
      </c>
      <c r="Y202" s="478">
        <v>590000</v>
      </c>
      <c r="Z202" s="503">
        <v>43970</v>
      </c>
      <c r="AA202" s="504">
        <v>37640</v>
      </c>
      <c r="AB202" s="504">
        <v>31300</v>
      </c>
      <c r="AC202" s="504">
        <v>24970</v>
      </c>
      <c r="AD202" s="504">
        <v>19010</v>
      </c>
      <c r="AE202" s="504">
        <v>15840</v>
      </c>
      <c r="AF202" s="504">
        <v>12670</v>
      </c>
      <c r="AG202" s="505">
        <v>9510</v>
      </c>
      <c r="AH202" s="460">
        <f t="shared" si="14"/>
        <v>7930</v>
      </c>
      <c r="AI202" s="497">
        <f t="shared" si="14"/>
        <v>6350</v>
      </c>
      <c r="AJ202" s="499">
        <v>175300</v>
      </c>
    </row>
    <row r="203" spans="17:36">
      <c r="Q203"/>
      <c r="R203"/>
      <c r="W203" s="8"/>
      <c r="X203" s="406">
        <v>590000</v>
      </c>
      <c r="Y203" s="478">
        <v>593000</v>
      </c>
      <c r="Z203" s="468">
        <v>44510</v>
      </c>
      <c r="AA203" s="406">
        <v>38180</v>
      </c>
      <c r="AB203" s="406">
        <v>31840</v>
      </c>
      <c r="AC203" s="406">
        <v>25510</v>
      </c>
      <c r="AD203" s="406">
        <v>19280</v>
      </c>
      <c r="AE203" s="406">
        <v>16110</v>
      </c>
      <c r="AF203" s="406">
        <v>12940</v>
      </c>
      <c r="AG203" s="473">
        <v>9780</v>
      </c>
      <c r="AH203" s="460">
        <f t="shared" si="14"/>
        <v>8200</v>
      </c>
      <c r="AI203" s="497">
        <f t="shared" si="14"/>
        <v>6620</v>
      </c>
      <c r="AJ203" s="499">
        <v>176700</v>
      </c>
    </row>
    <row r="204" spans="17:36">
      <c r="Q204"/>
      <c r="R204"/>
      <c r="W204" s="8"/>
      <c r="X204" s="406">
        <v>593000</v>
      </c>
      <c r="Y204" s="478">
        <v>596000</v>
      </c>
      <c r="Z204" s="468">
        <v>45050</v>
      </c>
      <c r="AA204" s="406">
        <v>38720</v>
      </c>
      <c r="AB204" s="406">
        <v>32380</v>
      </c>
      <c r="AC204" s="406">
        <v>26050</v>
      </c>
      <c r="AD204" s="406">
        <v>19720</v>
      </c>
      <c r="AE204" s="406">
        <v>16380</v>
      </c>
      <c r="AF204" s="406">
        <v>13210</v>
      </c>
      <c r="AG204" s="473">
        <v>10050</v>
      </c>
      <c r="AH204" s="460">
        <f t="shared" si="14"/>
        <v>8470</v>
      </c>
      <c r="AI204" s="497">
        <f t="shared" si="14"/>
        <v>6890</v>
      </c>
      <c r="AJ204" s="499">
        <v>178100</v>
      </c>
    </row>
    <row r="205" spans="17:36">
      <c r="Q205"/>
      <c r="R205"/>
      <c r="W205" s="8"/>
      <c r="X205" s="408">
        <v>596000</v>
      </c>
      <c r="Y205" s="479">
        <v>599000</v>
      </c>
      <c r="Z205" s="469">
        <v>45590</v>
      </c>
      <c r="AA205" s="408">
        <v>39260</v>
      </c>
      <c r="AB205" s="408">
        <v>32920</v>
      </c>
      <c r="AC205" s="408">
        <v>26590</v>
      </c>
      <c r="AD205" s="408">
        <v>20260</v>
      </c>
      <c r="AE205" s="408">
        <v>16650</v>
      </c>
      <c r="AF205" s="408">
        <v>13480</v>
      </c>
      <c r="AG205" s="472">
        <v>10320</v>
      </c>
      <c r="AH205" s="460">
        <f t="shared" si="14"/>
        <v>8740</v>
      </c>
      <c r="AI205" s="497">
        <f t="shared" si="14"/>
        <v>7160</v>
      </c>
      <c r="AJ205" s="500">
        <v>179400</v>
      </c>
    </row>
    <row r="206" spans="17:36">
      <c r="Q206"/>
      <c r="R206"/>
      <c r="W206" s="8"/>
      <c r="X206" s="406">
        <v>599000</v>
      </c>
      <c r="Y206" s="478">
        <v>602000</v>
      </c>
      <c r="Z206" s="468">
        <v>46130</v>
      </c>
      <c r="AA206" s="406">
        <v>39800</v>
      </c>
      <c r="AB206" s="406">
        <v>33460</v>
      </c>
      <c r="AC206" s="406">
        <v>27130</v>
      </c>
      <c r="AD206" s="406">
        <v>20800</v>
      </c>
      <c r="AE206" s="406">
        <v>16920</v>
      </c>
      <c r="AF206" s="406">
        <v>13750</v>
      </c>
      <c r="AG206" s="473">
        <v>10590</v>
      </c>
      <c r="AH206" s="460">
        <f t="shared" si="14"/>
        <v>9010</v>
      </c>
      <c r="AI206" s="497">
        <f t="shared" si="14"/>
        <v>7430</v>
      </c>
      <c r="AJ206" s="499">
        <v>180800</v>
      </c>
    </row>
    <row r="207" spans="17:36">
      <c r="Q207"/>
      <c r="R207"/>
      <c r="W207" s="8"/>
      <c r="X207" s="406">
        <v>602000</v>
      </c>
      <c r="Y207" s="478">
        <v>605000</v>
      </c>
      <c r="Z207" s="468">
        <v>46670</v>
      </c>
      <c r="AA207" s="406">
        <v>40340</v>
      </c>
      <c r="AB207" s="406">
        <v>34000</v>
      </c>
      <c r="AC207" s="406">
        <v>27670</v>
      </c>
      <c r="AD207" s="406">
        <v>21340</v>
      </c>
      <c r="AE207" s="406">
        <v>17190</v>
      </c>
      <c r="AF207" s="406">
        <v>14020</v>
      </c>
      <c r="AG207" s="473">
        <v>10860</v>
      </c>
      <c r="AH207" s="460">
        <f t="shared" si="14"/>
        <v>9280</v>
      </c>
      <c r="AI207" s="497">
        <f t="shared" si="14"/>
        <v>7700</v>
      </c>
      <c r="AJ207" s="499">
        <v>182200</v>
      </c>
    </row>
    <row r="208" spans="17:36">
      <c r="Q208"/>
      <c r="R208"/>
      <c r="W208" s="8"/>
      <c r="X208" s="406">
        <v>605000</v>
      </c>
      <c r="Y208" s="478">
        <v>608000</v>
      </c>
      <c r="Z208" s="468">
        <v>47210</v>
      </c>
      <c r="AA208" s="406">
        <v>40880</v>
      </c>
      <c r="AB208" s="406">
        <v>34540</v>
      </c>
      <c r="AC208" s="406">
        <v>28210</v>
      </c>
      <c r="AD208" s="406">
        <v>21880</v>
      </c>
      <c r="AE208" s="406">
        <v>17460</v>
      </c>
      <c r="AF208" s="406">
        <v>14290</v>
      </c>
      <c r="AG208" s="473">
        <v>11130</v>
      </c>
      <c r="AH208" s="460">
        <f t="shared" si="14"/>
        <v>9550</v>
      </c>
      <c r="AI208" s="497">
        <f t="shared" si="14"/>
        <v>7970</v>
      </c>
      <c r="AJ208" s="499">
        <v>183500</v>
      </c>
    </row>
    <row r="209" spans="17:36">
      <c r="Q209"/>
      <c r="R209"/>
      <c r="W209" s="8"/>
      <c r="X209" s="406">
        <v>608000</v>
      </c>
      <c r="Y209" s="478">
        <v>611000</v>
      </c>
      <c r="Z209" s="468">
        <v>47750</v>
      </c>
      <c r="AA209" s="406">
        <v>41420</v>
      </c>
      <c r="AB209" s="406">
        <v>35080</v>
      </c>
      <c r="AC209" s="406">
        <v>28750</v>
      </c>
      <c r="AD209" s="406">
        <v>22420</v>
      </c>
      <c r="AE209" s="406">
        <v>17730</v>
      </c>
      <c r="AF209" s="406">
        <v>14560</v>
      </c>
      <c r="AG209" s="473">
        <v>11400</v>
      </c>
      <c r="AH209" s="460">
        <f t="shared" si="14"/>
        <v>9820</v>
      </c>
      <c r="AI209" s="497">
        <f t="shared" si="14"/>
        <v>8240</v>
      </c>
      <c r="AJ209" s="499">
        <v>184900</v>
      </c>
    </row>
    <row r="210" spans="17:36">
      <c r="Q210"/>
      <c r="R210"/>
      <c r="W210" s="8"/>
      <c r="X210" s="408">
        <v>611000</v>
      </c>
      <c r="Y210" s="479">
        <v>614000</v>
      </c>
      <c r="Z210" s="469">
        <v>48290</v>
      </c>
      <c r="AA210" s="408">
        <v>41960</v>
      </c>
      <c r="AB210" s="408">
        <v>35620</v>
      </c>
      <c r="AC210" s="408">
        <v>29290</v>
      </c>
      <c r="AD210" s="408">
        <v>22960</v>
      </c>
      <c r="AE210" s="408">
        <v>18000</v>
      </c>
      <c r="AF210" s="408">
        <v>14830</v>
      </c>
      <c r="AG210" s="472">
        <v>11670</v>
      </c>
      <c r="AH210" s="460">
        <f t="shared" si="14"/>
        <v>10090</v>
      </c>
      <c r="AI210" s="497">
        <f t="shared" si="14"/>
        <v>8510</v>
      </c>
      <c r="AJ210" s="500">
        <v>196300</v>
      </c>
    </row>
    <row r="211" spans="17:36">
      <c r="Q211"/>
      <c r="R211"/>
      <c r="W211" s="8"/>
      <c r="X211" s="406">
        <v>614000</v>
      </c>
      <c r="Y211" s="478">
        <v>617000</v>
      </c>
      <c r="Z211" s="468">
        <v>48830</v>
      </c>
      <c r="AA211" s="406">
        <v>42500</v>
      </c>
      <c r="AB211" s="406">
        <v>36160</v>
      </c>
      <c r="AC211" s="406">
        <v>29830</v>
      </c>
      <c r="AD211" s="406">
        <v>23500</v>
      </c>
      <c r="AE211" s="406">
        <v>18270</v>
      </c>
      <c r="AF211" s="406">
        <v>15100</v>
      </c>
      <c r="AG211" s="473">
        <v>11940</v>
      </c>
      <c r="AH211" s="460">
        <f t="shared" si="14"/>
        <v>10360</v>
      </c>
      <c r="AI211" s="497">
        <f t="shared" si="14"/>
        <v>8780</v>
      </c>
      <c r="AJ211" s="499">
        <v>187700</v>
      </c>
    </row>
    <row r="212" spans="17:36">
      <c r="Q212"/>
      <c r="R212"/>
      <c r="W212" s="8"/>
      <c r="X212" s="406">
        <v>617000</v>
      </c>
      <c r="Y212" s="478">
        <v>620000</v>
      </c>
      <c r="Z212" s="468">
        <v>49370</v>
      </c>
      <c r="AA212" s="406">
        <v>43040</v>
      </c>
      <c r="AB212" s="406">
        <v>36700</v>
      </c>
      <c r="AC212" s="406">
        <v>30370</v>
      </c>
      <c r="AD212" s="406">
        <v>24040</v>
      </c>
      <c r="AE212" s="406">
        <v>18540</v>
      </c>
      <c r="AF212" s="406">
        <v>15370</v>
      </c>
      <c r="AG212" s="473">
        <v>12210</v>
      </c>
      <c r="AH212" s="460">
        <f t="shared" si="14"/>
        <v>10630</v>
      </c>
      <c r="AI212" s="497">
        <f t="shared" si="14"/>
        <v>9050</v>
      </c>
      <c r="AJ212" s="499">
        <v>189000</v>
      </c>
    </row>
    <row r="213" spans="17:36">
      <c r="Q213"/>
      <c r="R213"/>
      <c r="W213" s="8"/>
      <c r="X213" s="406">
        <v>620000</v>
      </c>
      <c r="Y213" s="478">
        <v>623000</v>
      </c>
      <c r="Z213" s="468">
        <v>49910</v>
      </c>
      <c r="AA213" s="406">
        <v>43580</v>
      </c>
      <c r="AB213" s="406">
        <v>37240</v>
      </c>
      <c r="AC213" s="406">
        <v>30910</v>
      </c>
      <c r="AD213" s="406">
        <v>24580</v>
      </c>
      <c r="AE213" s="406">
        <v>18810</v>
      </c>
      <c r="AF213" s="406">
        <v>15640</v>
      </c>
      <c r="AG213" s="473">
        <v>12480</v>
      </c>
      <c r="AH213" s="460">
        <f t="shared" si="14"/>
        <v>10900</v>
      </c>
      <c r="AI213" s="497">
        <f t="shared" si="14"/>
        <v>9320</v>
      </c>
      <c r="AJ213" s="499">
        <v>190400</v>
      </c>
    </row>
    <row r="214" spans="17:36">
      <c r="Q214"/>
      <c r="R214"/>
      <c r="W214" s="8"/>
      <c r="X214" s="406">
        <v>623000</v>
      </c>
      <c r="Y214" s="478">
        <v>626000</v>
      </c>
      <c r="Z214" s="468">
        <v>50450</v>
      </c>
      <c r="AA214" s="406">
        <v>44120</v>
      </c>
      <c r="AB214" s="406">
        <v>37780</v>
      </c>
      <c r="AC214" s="406">
        <v>31450</v>
      </c>
      <c r="AD214" s="406">
        <v>25120</v>
      </c>
      <c r="AE214" s="406">
        <v>19080</v>
      </c>
      <c r="AF214" s="406">
        <v>15910</v>
      </c>
      <c r="AG214" s="473">
        <v>12750</v>
      </c>
      <c r="AH214" s="460">
        <f t="shared" si="14"/>
        <v>11170</v>
      </c>
      <c r="AI214" s="497">
        <f t="shared" si="14"/>
        <v>9590</v>
      </c>
      <c r="AJ214" s="499">
        <v>191800</v>
      </c>
    </row>
    <row r="215" spans="17:36">
      <c r="Q215"/>
      <c r="R215"/>
      <c r="W215" s="8"/>
      <c r="X215" s="408">
        <v>626000</v>
      </c>
      <c r="Y215" s="479">
        <v>629000</v>
      </c>
      <c r="Z215" s="469">
        <v>50990</v>
      </c>
      <c r="AA215" s="408">
        <v>44660</v>
      </c>
      <c r="AB215" s="408">
        <v>38320</v>
      </c>
      <c r="AC215" s="408">
        <v>31990</v>
      </c>
      <c r="AD215" s="408">
        <v>25660</v>
      </c>
      <c r="AE215" s="408">
        <v>19350</v>
      </c>
      <c r="AF215" s="408">
        <v>16180</v>
      </c>
      <c r="AG215" s="472">
        <v>13020</v>
      </c>
      <c r="AH215" s="460">
        <f t="shared" ref="AH215:AI230" si="15">IF(AG215-1580&gt;0,AG215-1580,0)</f>
        <v>11440</v>
      </c>
      <c r="AI215" s="497">
        <f t="shared" si="15"/>
        <v>9860</v>
      </c>
      <c r="AJ215" s="500">
        <v>193100</v>
      </c>
    </row>
    <row r="216" spans="17:36">
      <c r="Q216"/>
      <c r="R216"/>
      <c r="W216" s="8"/>
      <c r="X216" s="406">
        <v>629000</v>
      </c>
      <c r="Y216" s="478">
        <v>632000</v>
      </c>
      <c r="Z216" s="468">
        <v>51530</v>
      </c>
      <c r="AA216" s="406">
        <v>45200</v>
      </c>
      <c r="AB216" s="406">
        <v>38860</v>
      </c>
      <c r="AC216" s="406">
        <v>32530</v>
      </c>
      <c r="AD216" s="406">
        <v>26200</v>
      </c>
      <c r="AE216" s="406">
        <v>19860</v>
      </c>
      <c r="AF216" s="406">
        <v>16450</v>
      </c>
      <c r="AG216" s="473">
        <v>13290</v>
      </c>
      <c r="AH216" s="460">
        <f t="shared" si="15"/>
        <v>11710</v>
      </c>
      <c r="AI216" s="497">
        <f t="shared" si="15"/>
        <v>10130</v>
      </c>
      <c r="AJ216" s="499">
        <v>194500</v>
      </c>
    </row>
    <row r="217" spans="17:36">
      <c r="Q217"/>
      <c r="R217"/>
      <c r="W217" s="8"/>
      <c r="X217" s="406">
        <v>632000</v>
      </c>
      <c r="Y217" s="478">
        <v>635000</v>
      </c>
      <c r="Z217" s="468">
        <v>52070</v>
      </c>
      <c r="AA217" s="406">
        <v>45740</v>
      </c>
      <c r="AB217" s="406">
        <v>39400</v>
      </c>
      <c r="AC217" s="406">
        <v>33070</v>
      </c>
      <c r="AD217" s="406">
        <v>26740</v>
      </c>
      <c r="AE217" s="406">
        <v>20400</v>
      </c>
      <c r="AF217" s="406">
        <v>16720</v>
      </c>
      <c r="AG217" s="473">
        <v>13560</v>
      </c>
      <c r="AH217" s="460">
        <f t="shared" si="15"/>
        <v>11980</v>
      </c>
      <c r="AI217" s="497">
        <f t="shared" si="15"/>
        <v>10400</v>
      </c>
      <c r="AJ217" s="499">
        <v>195900</v>
      </c>
    </row>
    <row r="218" spans="17:36">
      <c r="Q218"/>
      <c r="R218"/>
      <c r="W218" s="8"/>
      <c r="X218" s="406">
        <v>635000</v>
      </c>
      <c r="Y218" s="478">
        <v>638000</v>
      </c>
      <c r="Z218" s="468">
        <v>52610</v>
      </c>
      <c r="AA218" s="406">
        <v>56280</v>
      </c>
      <c r="AB218" s="406">
        <v>39940</v>
      </c>
      <c r="AC218" s="406">
        <v>33610</v>
      </c>
      <c r="AD218" s="406">
        <v>27280</v>
      </c>
      <c r="AE218" s="406">
        <v>20940</v>
      </c>
      <c r="AF218" s="406">
        <v>16990</v>
      </c>
      <c r="AG218" s="473">
        <v>13830</v>
      </c>
      <c r="AH218" s="460">
        <f t="shared" si="15"/>
        <v>12250</v>
      </c>
      <c r="AI218" s="497">
        <f t="shared" si="15"/>
        <v>10670</v>
      </c>
      <c r="AJ218" s="499">
        <v>197200</v>
      </c>
    </row>
    <row r="219" spans="17:36">
      <c r="Q219"/>
      <c r="R219"/>
      <c r="W219" s="8"/>
      <c r="X219" s="406">
        <v>638000</v>
      </c>
      <c r="Y219" s="478">
        <v>641000</v>
      </c>
      <c r="Z219" s="468">
        <v>53150</v>
      </c>
      <c r="AA219" s="406">
        <v>46820</v>
      </c>
      <c r="AB219" s="406">
        <v>40480</v>
      </c>
      <c r="AC219" s="406">
        <v>34150</v>
      </c>
      <c r="AD219" s="406">
        <v>27820</v>
      </c>
      <c r="AE219" s="406">
        <v>21480</v>
      </c>
      <c r="AF219" s="406">
        <v>17260</v>
      </c>
      <c r="AG219" s="473">
        <v>14100</v>
      </c>
      <c r="AH219" s="460">
        <f t="shared" si="15"/>
        <v>12520</v>
      </c>
      <c r="AI219" s="497">
        <f t="shared" si="15"/>
        <v>10940</v>
      </c>
      <c r="AJ219" s="499">
        <v>198600</v>
      </c>
    </row>
    <row r="220" spans="17:36">
      <c r="Q220"/>
      <c r="R220"/>
      <c r="W220" s="8"/>
      <c r="X220" s="408">
        <v>641000</v>
      </c>
      <c r="Y220" s="479">
        <v>644000</v>
      </c>
      <c r="Z220" s="469">
        <v>53690</v>
      </c>
      <c r="AA220" s="408">
        <v>47360</v>
      </c>
      <c r="AB220" s="408">
        <v>41020</v>
      </c>
      <c r="AC220" s="408">
        <v>34690</v>
      </c>
      <c r="AD220" s="408">
        <v>28360</v>
      </c>
      <c r="AE220" s="408">
        <v>22020</v>
      </c>
      <c r="AF220" s="408">
        <v>17530</v>
      </c>
      <c r="AG220" s="472">
        <v>14370</v>
      </c>
      <c r="AH220" s="460">
        <f t="shared" si="15"/>
        <v>12790</v>
      </c>
      <c r="AI220" s="497">
        <f t="shared" si="15"/>
        <v>11210</v>
      </c>
      <c r="AJ220" s="500">
        <v>200000</v>
      </c>
    </row>
    <row r="221" spans="17:36">
      <c r="Q221"/>
      <c r="R221"/>
      <c r="W221" s="8"/>
      <c r="X221" s="406">
        <v>644000</v>
      </c>
      <c r="Y221" s="478">
        <v>647000</v>
      </c>
      <c r="Z221" s="468">
        <v>54230</v>
      </c>
      <c r="AA221" s="406">
        <v>47900</v>
      </c>
      <c r="AB221" s="406">
        <v>41560</v>
      </c>
      <c r="AC221" s="406">
        <v>35230</v>
      </c>
      <c r="AD221" s="406">
        <v>28900</v>
      </c>
      <c r="AE221" s="406">
        <v>22560</v>
      </c>
      <c r="AF221" s="406">
        <v>17800</v>
      </c>
      <c r="AG221" s="473">
        <v>14640</v>
      </c>
      <c r="AH221" s="460">
        <f t="shared" si="15"/>
        <v>13060</v>
      </c>
      <c r="AI221" s="497">
        <f t="shared" si="15"/>
        <v>11480</v>
      </c>
      <c r="AJ221" s="499">
        <v>201300</v>
      </c>
    </row>
    <row r="222" spans="17:36">
      <c r="Q222"/>
      <c r="R222"/>
      <c r="W222" s="8"/>
      <c r="X222" s="406">
        <v>647000</v>
      </c>
      <c r="Y222" s="478">
        <v>650000</v>
      </c>
      <c r="Z222" s="468">
        <v>54770</v>
      </c>
      <c r="AA222" s="406">
        <v>48440</v>
      </c>
      <c r="AB222" s="406">
        <v>42100</v>
      </c>
      <c r="AC222" s="406">
        <v>35770</v>
      </c>
      <c r="AD222" s="406">
        <v>29440</v>
      </c>
      <c r="AE222" s="406">
        <v>23100</v>
      </c>
      <c r="AF222" s="406">
        <v>18070</v>
      </c>
      <c r="AG222" s="473">
        <v>14910</v>
      </c>
      <c r="AH222" s="460">
        <f t="shared" si="15"/>
        <v>13330</v>
      </c>
      <c r="AI222" s="497">
        <f t="shared" si="15"/>
        <v>11750</v>
      </c>
      <c r="AJ222" s="499">
        <v>202700</v>
      </c>
    </row>
    <row r="223" spans="17:36">
      <c r="Q223"/>
      <c r="R223"/>
      <c r="W223" s="8"/>
      <c r="X223" s="406">
        <v>650000</v>
      </c>
      <c r="Y223" s="478">
        <v>653000</v>
      </c>
      <c r="Z223" s="468">
        <v>55310</v>
      </c>
      <c r="AA223" s="406">
        <v>48980</v>
      </c>
      <c r="AB223" s="406">
        <v>42640</v>
      </c>
      <c r="AC223" s="406">
        <v>36310</v>
      </c>
      <c r="AD223" s="406">
        <v>29980</v>
      </c>
      <c r="AE223" s="406">
        <v>23640</v>
      </c>
      <c r="AF223" s="406">
        <v>18340</v>
      </c>
      <c r="AG223" s="473">
        <v>15180</v>
      </c>
      <c r="AH223" s="460">
        <f t="shared" si="15"/>
        <v>13600</v>
      </c>
      <c r="AI223" s="497">
        <f t="shared" si="15"/>
        <v>12020</v>
      </c>
      <c r="AJ223" s="499">
        <v>203800</v>
      </c>
    </row>
    <row r="224" spans="17:36">
      <c r="Q224"/>
      <c r="R224"/>
      <c r="W224" s="8"/>
      <c r="X224" s="406">
        <v>653000</v>
      </c>
      <c r="Y224" s="478">
        <v>656000</v>
      </c>
      <c r="Z224" s="468">
        <v>55850</v>
      </c>
      <c r="AA224" s="406">
        <v>49520</v>
      </c>
      <c r="AB224" s="406">
        <v>43180</v>
      </c>
      <c r="AC224" s="406">
        <v>36850</v>
      </c>
      <c r="AD224" s="406">
        <v>30520</v>
      </c>
      <c r="AE224" s="406">
        <v>24180</v>
      </c>
      <c r="AF224" s="406">
        <v>18610</v>
      </c>
      <c r="AG224" s="473">
        <v>15450</v>
      </c>
      <c r="AH224" s="460">
        <f t="shared" si="15"/>
        <v>13870</v>
      </c>
      <c r="AI224" s="497">
        <f t="shared" si="15"/>
        <v>12290</v>
      </c>
      <c r="AJ224" s="499">
        <v>204700</v>
      </c>
    </row>
    <row r="225" spans="17:36">
      <c r="Q225"/>
      <c r="R225"/>
      <c r="W225" s="8"/>
      <c r="X225" s="408">
        <v>656000</v>
      </c>
      <c r="Y225" s="479">
        <v>659000</v>
      </c>
      <c r="Z225" s="469">
        <v>56390</v>
      </c>
      <c r="AA225" s="408">
        <v>50060</v>
      </c>
      <c r="AB225" s="408">
        <v>43720</v>
      </c>
      <c r="AC225" s="408">
        <v>37390</v>
      </c>
      <c r="AD225" s="408">
        <v>31060</v>
      </c>
      <c r="AE225" s="408">
        <v>24720</v>
      </c>
      <c r="AF225" s="408">
        <v>18880</v>
      </c>
      <c r="AG225" s="472">
        <v>15720</v>
      </c>
      <c r="AH225" s="460">
        <f t="shared" si="15"/>
        <v>14140</v>
      </c>
      <c r="AI225" s="497">
        <f t="shared" si="15"/>
        <v>12560</v>
      </c>
      <c r="AJ225" s="500">
        <v>205700</v>
      </c>
    </row>
    <row r="226" spans="17:36">
      <c r="Q226"/>
      <c r="R226"/>
      <c r="W226" s="8"/>
      <c r="X226" s="406">
        <v>659000</v>
      </c>
      <c r="Y226" s="478">
        <v>662000</v>
      </c>
      <c r="Z226" s="468">
        <v>56930</v>
      </c>
      <c r="AA226" s="406">
        <v>50600</v>
      </c>
      <c r="AB226" s="406">
        <v>44260</v>
      </c>
      <c r="AC226" s="406">
        <v>37930</v>
      </c>
      <c r="AD226" s="406">
        <v>31600</v>
      </c>
      <c r="AE226" s="406">
        <v>25260</v>
      </c>
      <c r="AF226" s="406">
        <v>19150</v>
      </c>
      <c r="AG226" s="473">
        <v>15990</v>
      </c>
      <c r="AH226" s="460">
        <f t="shared" si="15"/>
        <v>14410</v>
      </c>
      <c r="AI226" s="497">
        <f t="shared" si="15"/>
        <v>12830</v>
      </c>
      <c r="AJ226" s="499">
        <v>206600</v>
      </c>
    </row>
    <row r="227" spans="17:36">
      <c r="Q227"/>
      <c r="R227"/>
      <c r="W227" s="8"/>
      <c r="X227" s="406">
        <v>662000</v>
      </c>
      <c r="Y227" s="478">
        <v>665000</v>
      </c>
      <c r="Z227" s="468">
        <v>57470</v>
      </c>
      <c r="AA227" s="406">
        <v>51140</v>
      </c>
      <c r="AB227" s="406">
        <v>44800</v>
      </c>
      <c r="AC227" s="406">
        <v>38470</v>
      </c>
      <c r="AD227" s="406">
        <v>32140</v>
      </c>
      <c r="AE227" s="406">
        <v>25800</v>
      </c>
      <c r="AF227" s="406">
        <v>19470</v>
      </c>
      <c r="AG227" s="473">
        <v>16260</v>
      </c>
      <c r="AH227" s="460">
        <f t="shared" si="15"/>
        <v>14680</v>
      </c>
      <c r="AI227" s="497">
        <f t="shared" si="15"/>
        <v>13100</v>
      </c>
      <c r="AJ227" s="499">
        <v>207500</v>
      </c>
    </row>
    <row r="228" spans="17:36">
      <c r="Q228"/>
      <c r="R228"/>
      <c r="W228" s="8"/>
      <c r="X228" s="406">
        <v>665000</v>
      </c>
      <c r="Y228" s="478">
        <v>668000</v>
      </c>
      <c r="Z228" s="468">
        <v>58010</v>
      </c>
      <c r="AA228" s="406">
        <v>51680</v>
      </c>
      <c r="AB228" s="406">
        <v>45340</v>
      </c>
      <c r="AC228" s="406">
        <v>39010</v>
      </c>
      <c r="AD228" s="406">
        <v>32680</v>
      </c>
      <c r="AE228" s="406">
        <v>26340</v>
      </c>
      <c r="AF228" s="406">
        <v>20010</v>
      </c>
      <c r="AG228" s="473">
        <v>16530</v>
      </c>
      <c r="AH228" s="460">
        <f t="shared" si="15"/>
        <v>14950</v>
      </c>
      <c r="AI228" s="497">
        <f t="shared" si="15"/>
        <v>13370</v>
      </c>
      <c r="AJ228" s="499">
        <v>208500</v>
      </c>
    </row>
    <row r="229" spans="17:36">
      <c r="Q229"/>
      <c r="R229"/>
      <c r="W229" s="8"/>
      <c r="X229" s="406">
        <v>668000</v>
      </c>
      <c r="Y229" s="478">
        <v>671000</v>
      </c>
      <c r="Z229" s="468">
        <v>58550</v>
      </c>
      <c r="AA229" s="406">
        <v>52220</v>
      </c>
      <c r="AB229" s="406">
        <v>45880</v>
      </c>
      <c r="AC229" s="406">
        <v>39550</v>
      </c>
      <c r="AD229" s="406">
        <v>33220</v>
      </c>
      <c r="AE229" s="406">
        <v>26880</v>
      </c>
      <c r="AF229" s="406">
        <v>20550</v>
      </c>
      <c r="AG229" s="473">
        <v>16800</v>
      </c>
      <c r="AH229" s="460">
        <f t="shared" si="15"/>
        <v>15220</v>
      </c>
      <c r="AI229" s="497">
        <f t="shared" si="15"/>
        <v>13640</v>
      </c>
      <c r="AJ229" s="499">
        <v>209400</v>
      </c>
    </row>
    <row r="230" spans="17:36">
      <c r="Q230"/>
      <c r="R230"/>
      <c r="W230" s="8"/>
      <c r="X230" s="408">
        <v>671000</v>
      </c>
      <c r="Y230" s="479">
        <v>674000</v>
      </c>
      <c r="Z230" s="469">
        <v>59090</v>
      </c>
      <c r="AA230" s="408">
        <v>52760</v>
      </c>
      <c r="AB230" s="408">
        <v>56420</v>
      </c>
      <c r="AC230" s="408">
        <v>40090</v>
      </c>
      <c r="AD230" s="408">
        <v>33760</v>
      </c>
      <c r="AE230" s="408">
        <v>27420</v>
      </c>
      <c r="AF230" s="408">
        <v>21090</v>
      </c>
      <c r="AG230" s="472">
        <v>17070</v>
      </c>
      <c r="AH230" s="460">
        <f t="shared" si="15"/>
        <v>15490</v>
      </c>
      <c r="AI230" s="497">
        <f t="shared" si="15"/>
        <v>13910</v>
      </c>
      <c r="AJ230" s="500">
        <v>210400</v>
      </c>
    </row>
    <row r="231" spans="17:36">
      <c r="Q231"/>
      <c r="R231"/>
      <c r="W231" s="8"/>
      <c r="X231" s="406">
        <v>674000</v>
      </c>
      <c r="Y231" s="478">
        <v>677000</v>
      </c>
      <c r="Z231" s="468">
        <v>59630</v>
      </c>
      <c r="AA231" s="406">
        <v>53300</v>
      </c>
      <c r="AB231" s="406">
        <v>46960</v>
      </c>
      <c r="AC231" s="406">
        <v>40630</v>
      </c>
      <c r="AD231" s="406">
        <v>34300</v>
      </c>
      <c r="AE231" s="406">
        <v>27960</v>
      </c>
      <c r="AF231" s="406">
        <v>21630</v>
      </c>
      <c r="AG231" s="473">
        <v>17340</v>
      </c>
      <c r="AH231" s="460">
        <f t="shared" ref="AH231:AI246" si="16">IF(AG231-1580&gt;0,AG231-1580,0)</f>
        <v>15760</v>
      </c>
      <c r="AI231" s="497">
        <f t="shared" si="16"/>
        <v>14180</v>
      </c>
      <c r="AJ231" s="499">
        <v>211300</v>
      </c>
    </row>
    <row r="232" spans="17:36">
      <c r="Q232"/>
      <c r="R232"/>
      <c r="W232" s="8"/>
      <c r="X232" s="406">
        <v>677000</v>
      </c>
      <c r="Y232" s="478">
        <v>680000</v>
      </c>
      <c r="Z232" s="468">
        <v>60170</v>
      </c>
      <c r="AA232" s="406">
        <v>53840</v>
      </c>
      <c r="AB232" s="406">
        <v>47500</v>
      </c>
      <c r="AC232" s="406">
        <v>41170</v>
      </c>
      <c r="AD232" s="406">
        <v>34840</v>
      </c>
      <c r="AE232" s="406">
        <v>28500</v>
      </c>
      <c r="AF232" s="406">
        <v>22170</v>
      </c>
      <c r="AG232" s="473">
        <v>17610</v>
      </c>
      <c r="AH232" s="460">
        <f t="shared" si="16"/>
        <v>16030</v>
      </c>
      <c r="AI232" s="497">
        <f t="shared" si="16"/>
        <v>14450</v>
      </c>
      <c r="AJ232" s="499">
        <v>212200</v>
      </c>
    </row>
    <row r="233" spans="17:36">
      <c r="Q233"/>
      <c r="R233"/>
      <c r="W233" s="8"/>
      <c r="X233" s="406">
        <v>680000</v>
      </c>
      <c r="Y233" s="478">
        <v>683000</v>
      </c>
      <c r="Z233" s="468">
        <v>60710</v>
      </c>
      <c r="AA233" s="406">
        <v>54380</v>
      </c>
      <c r="AB233" s="406">
        <v>48040</v>
      </c>
      <c r="AC233" s="406">
        <v>41710</v>
      </c>
      <c r="AD233" s="406">
        <v>35380</v>
      </c>
      <c r="AE233" s="406">
        <v>29040</v>
      </c>
      <c r="AF233" s="406">
        <v>22710</v>
      </c>
      <c r="AG233" s="473">
        <v>17880</v>
      </c>
      <c r="AH233" s="460">
        <f t="shared" si="16"/>
        <v>16300</v>
      </c>
      <c r="AI233" s="497">
        <f t="shared" si="16"/>
        <v>14720</v>
      </c>
      <c r="AJ233" s="499">
        <v>213200</v>
      </c>
    </row>
    <row r="234" spans="17:36">
      <c r="Q234"/>
      <c r="R234"/>
      <c r="W234" s="8"/>
      <c r="X234" s="406">
        <v>683000</v>
      </c>
      <c r="Y234" s="478">
        <v>686000</v>
      </c>
      <c r="Z234" s="468">
        <v>61250</v>
      </c>
      <c r="AA234" s="406">
        <v>54920</v>
      </c>
      <c r="AB234" s="406">
        <v>48580</v>
      </c>
      <c r="AC234" s="406">
        <v>42250</v>
      </c>
      <c r="AD234" s="406">
        <v>35920</v>
      </c>
      <c r="AE234" s="406">
        <v>29580</v>
      </c>
      <c r="AF234" s="406">
        <v>23250</v>
      </c>
      <c r="AG234" s="473">
        <v>18150</v>
      </c>
      <c r="AH234" s="460">
        <f t="shared" si="16"/>
        <v>16570</v>
      </c>
      <c r="AI234" s="497">
        <f t="shared" si="16"/>
        <v>14990</v>
      </c>
      <c r="AJ234" s="499">
        <v>214100</v>
      </c>
    </row>
    <row r="235" spans="17:36">
      <c r="Q235"/>
      <c r="R235"/>
      <c r="W235" s="8"/>
      <c r="X235" s="408">
        <v>686000</v>
      </c>
      <c r="Y235" s="479">
        <v>689000</v>
      </c>
      <c r="Z235" s="469">
        <v>61790</v>
      </c>
      <c r="AA235" s="408">
        <v>55460</v>
      </c>
      <c r="AB235" s="408">
        <v>49120</v>
      </c>
      <c r="AC235" s="408">
        <v>42790</v>
      </c>
      <c r="AD235" s="408">
        <v>36460</v>
      </c>
      <c r="AE235" s="408">
        <v>30120</v>
      </c>
      <c r="AF235" s="408">
        <v>23790</v>
      </c>
      <c r="AG235" s="472">
        <v>18420</v>
      </c>
      <c r="AH235" s="460">
        <f t="shared" si="16"/>
        <v>16840</v>
      </c>
      <c r="AI235" s="497">
        <f t="shared" si="16"/>
        <v>15260</v>
      </c>
      <c r="AJ235" s="500">
        <v>215100</v>
      </c>
    </row>
    <row r="236" spans="17:36">
      <c r="Q236"/>
      <c r="R236"/>
      <c r="W236" s="8"/>
      <c r="X236" s="406">
        <v>689000</v>
      </c>
      <c r="Y236" s="478">
        <v>692000</v>
      </c>
      <c r="Z236" s="468">
        <v>62330</v>
      </c>
      <c r="AA236" s="406">
        <v>56000</v>
      </c>
      <c r="AB236" s="406">
        <v>49660</v>
      </c>
      <c r="AC236" s="406">
        <v>43330</v>
      </c>
      <c r="AD236" s="406">
        <v>37000</v>
      </c>
      <c r="AE236" s="406">
        <v>30660</v>
      </c>
      <c r="AF236" s="406">
        <v>24330</v>
      </c>
      <c r="AG236" s="473">
        <v>18690</v>
      </c>
      <c r="AH236" s="460">
        <f t="shared" si="16"/>
        <v>17110</v>
      </c>
      <c r="AI236" s="497">
        <f t="shared" si="16"/>
        <v>15530</v>
      </c>
      <c r="AJ236" s="499">
        <v>216000</v>
      </c>
    </row>
    <row r="237" spans="17:36">
      <c r="Q237"/>
      <c r="R237"/>
      <c r="W237" s="8"/>
      <c r="X237" s="406">
        <v>692000</v>
      </c>
      <c r="Y237" s="478">
        <v>695000</v>
      </c>
      <c r="Z237" s="468">
        <v>62870</v>
      </c>
      <c r="AA237" s="406">
        <v>56540</v>
      </c>
      <c r="AB237" s="406">
        <v>50200</v>
      </c>
      <c r="AC237" s="406">
        <v>43870</v>
      </c>
      <c r="AD237" s="406">
        <v>37540</v>
      </c>
      <c r="AE237" s="406">
        <v>31200</v>
      </c>
      <c r="AF237" s="406">
        <v>24870</v>
      </c>
      <c r="AG237" s="473">
        <v>18960</v>
      </c>
      <c r="AH237" s="460">
        <f t="shared" si="16"/>
        <v>17380</v>
      </c>
      <c r="AI237" s="497">
        <f t="shared" si="16"/>
        <v>15800</v>
      </c>
      <c r="AJ237" s="499">
        <v>216900</v>
      </c>
    </row>
    <row r="238" spans="17:36">
      <c r="Q238"/>
      <c r="R238"/>
      <c r="W238" s="8"/>
      <c r="X238" s="406">
        <v>695000</v>
      </c>
      <c r="Y238" s="478">
        <v>698000</v>
      </c>
      <c r="Z238" s="468">
        <v>63410</v>
      </c>
      <c r="AA238" s="406">
        <v>57080</v>
      </c>
      <c r="AB238" s="406">
        <v>50740</v>
      </c>
      <c r="AC238" s="406">
        <v>44410</v>
      </c>
      <c r="AD238" s="406">
        <v>38080</v>
      </c>
      <c r="AE238" s="406">
        <v>31740</v>
      </c>
      <c r="AF238" s="406">
        <v>25410</v>
      </c>
      <c r="AG238" s="473">
        <v>19230</v>
      </c>
      <c r="AH238" s="460">
        <f t="shared" si="16"/>
        <v>17650</v>
      </c>
      <c r="AI238" s="497">
        <f t="shared" si="16"/>
        <v>16070</v>
      </c>
      <c r="AJ238" s="499">
        <v>217900</v>
      </c>
    </row>
    <row r="239" spans="17:36">
      <c r="Q239"/>
      <c r="R239"/>
      <c r="W239" s="8"/>
      <c r="X239" s="406">
        <v>698000</v>
      </c>
      <c r="Y239" s="478">
        <v>701000</v>
      </c>
      <c r="Z239" s="468">
        <v>63950</v>
      </c>
      <c r="AA239" s="406">
        <v>57620</v>
      </c>
      <c r="AB239" s="406">
        <v>51280</v>
      </c>
      <c r="AC239" s="406">
        <v>44950</v>
      </c>
      <c r="AD239" s="406">
        <v>38620</v>
      </c>
      <c r="AE239" s="406">
        <v>32280</v>
      </c>
      <c r="AF239" s="406">
        <v>25950</v>
      </c>
      <c r="AG239" s="473">
        <v>19620</v>
      </c>
      <c r="AH239" s="460">
        <f t="shared" si="16"/>
        <v>18040</v>
      </c>
      <c r="AI239" s="497">
        <f t="shared" si="16"/>
        <v>16460</v>
      </c>
      <c r="AJ239" s="499">
        <v>218800</v>
      </c>
    </row>
    <row r="240" spans="17:36">
      <c r="Q240"/>
      <c r="R240"/>
      <c r="W240" s="8"/>
      <c r="X240" s="408">
        <v>701000</v>
      </c>
      <c r="Y240" s="479">
        <v>704000</v>
      </c>
      <c r="Z240" s="469">
        <v>64490</v>
      </c>
      <c r="AA240" s="408">
        <v>58160</v>
      </c>
      <c r="AB240" s="408">
        <v>51820</v>
      </c>
      <c r="AC240" s="408">
        <v>45490</v>
      </c>
      <c r="AD240" s="408">
        <v>39160</v>
      </c>
      <c r="AE240" s="408">
        <v>32820</v>
      </c>
      <c r="AF240" s="408">
        <v>26490</v>
      </c>
      <c r="AG240" s="472">
        <v>20160</v>
      </c>
      <c r="AH240" s="460">
        <f t="shared" si="16"/>
        <v>18580</v>
      </c>
      <c r="AI240" s="497">
        <f t="shared" si="16"/>
        <v>17000</v>
      </c>
      <c r="AJ240" s="500">
        <v>219800</v>
      </c>
    </row>
    <row r="241" spans="17:36">
      <c r="Q241"/>
      <c r="R241"/>
      <c r="W241" s="8"/>
      <c r="X241" s="406">
        <v>704000</v>
      </c>
      <c r="Y241" s="478">
        <v>707000</v>
      </c>
      <c r="Z241" s="468">
        <v>65030</v>
      </c>
      <c r="AA241" s="406">
        <v>58700</v>
      </c>
      <c r="AB241" s="406">
        <v>52360</v>
      </c>
      <c r="AC241" s="406">
        <v>46030</v>
      </c>
      <c r="AD241" s="406">
        <v>39700</v>
      </c>
      <c r="AE241" s="406">
        <v>33360</v>
      </c>
      <c r="AF241" s="406">
        <v>27030</v>
      </c>
      <c r="AG241" s="473">
        <v>20700</v>
      </c>
      <c r="AH241" s="460">
        <f t="shared" si="16"/>
        <v>19120</v>
      </c>
      <c r="AI241" s="497">
        <f t="shared" si="16"/>
        <v>17540</v>
      </c>
      <c r="AJ241" s="499">
        <v>220700</v>
      </c>
    </row>
    <row r="242" spans="17:36">
      <c r="Q242"/>
      <c r="R242"/>
      <c r="W242" s="8"/>
      <c r="X242" s="406">
        <v>707000</v>
      </c>
      <c r="Y242" s="478">
        <v>710000</v>
      </c>
      <c r="Z242" s="468">
        <v>65570</v>
      </c>
      <c r="AA242" s="406">
        <v>59200</v>
      </c>
      <c r="AB242" s="406">
        <v>52900</v>
      </c>
      <c r="AC242" s="406">
        <v>46570</v>
      </c>
      <c r="AD242" s="406">
        <v>40240</v>
      </c>
      <c r="AE242" s="406">
        <v>33900</v>
      </c>
      <c r="AF242" s="406">
        <v>27570</v>
      </c>
      <c r="AG242" s="473">
        <v>21240</v>
      </c>
      <c r="AH242" s="460">
        <f t="shared" si="16"/>
        <v>19660</v>
      </c>
      <c r="AI242" s="497">
        <f t="shared" si="16"/>
        <v>18080</v>
      </c>
      <c r="AJ242" s="499">
        <v>222100</v>
      </c>
    </row>
    <row r="243" spans="17:36">
      <c r="Q243"/>
      <c r="R243"/>
      <c r="W243" s="8"/>
      <c r="X243" s="406">
        <v>710000</v>
      </c>
      <c r="Y243" s="478">
        <v>713000</v>
      </c>
      <c r="Z243" s="468">
        <v>66110</v>
      </c>
      <c r="AA243" s="406">
        <v>59780</v>
      </c>
      <c r="AB243" s="406">
        <v>53440</v>
      </c>
      <c r="AC243" s="406">
        <v>47110</v>
      </c>
      <c r="AD243" s="406">
        <v>40780</v>
      </c>
      <c r="AE243" s="406">
        <v>34440</v>
      </c>
      <c r="AF243" s="406">
        <v>28110</v>
      </c>
      <c r="AG243" s="473">
        <v>21780</v>
      </c>
      <c r="AH243" s="460">
        <f t="shared" si="16"/>
        <v>20200</v>
      </c>
      <c r="AI243" s="497">
        <f t="shared" si="16"/>
        <v>18620</v>
      </c>
      <c r="AJ243" s="499">
        <v>223500</v>
      </c>
    </row>
    <row r="244" spans="17:36">
      <c r="Q244"/>
      <c r="R244"/>
      <c r="W244" s="8"/>
      <c r="X244" s="406">
        <v>713000</v>
      </c>
      <c r="Y244" s="478">
        <v>716000</v>
      </c>
      <c r="Z244" s="468">
        <v>66650</v>
      </c>
      <c r="AA244" s="406">
        <v>60320</v>
      </c>
      <c r="AB244" s="406">
        <v>53980</v>
      </c>
      <c r="AC244" s="406">
        <v>47650</v>
      </c>
      <c r="AD244" s="406">
        <v>41320</v>
      </c>
      <c r="AE244" s="406">
        <v>34980</v>
      </c>
      <c r="AF244" s="406">
        <v>28650</v>
      </c>
      <c r="AG244" s="473">
        <v>22320</v>
      </c>
      <c r="AH244" s="460">
        <f t="shared" si="16"/>
        <v>20740</v>
      </c>
      <c r="AI244" s="497">
        <f t="shared" si="16"/>
        <v>19160</v>
      </c>
      <c r="AJ244" s="499">
        <v>224900</v>
      </c>
    </row>
    <row r="245" spans="17:36">
      <c r="Q245"/>
      <c r="R245"/>
      <c r="W245" s="8"/>
      <c r="X245" s="408">
        <v>716000</v>
      </c>
      <c r="Y245" s="479">
        <v>719000</v>
      </c>
      <c r="Z245" s="469">
        <v>67190</v>
      </c>
      <c r="AA245" s="408">
        <v>60860</v>
      </c>
      <c r="AB245" s="408">
        <v>54520</v>
      </c>
      <c r="AC245" s="408">
        <v>48190</v>
      </c>
      <c r="AD245" s="408">
        <v>41860</v>
      </c>
      <c r="AE245" s="408">
        <v>35520</v>
      </c>
      <c r="AF245" s="408">
        <v>29190</v>
      </c>
      <c r="AG245" s="472">
        <v>22860</v>
      </c>
      <c r="AH245" s="460">
        <f t="shared" si="16"/>
        <v>21280</v>
      </c>
      <c r="AI245" s="497">
        <f t="shared" si="16"/>
        <v>19700</v>
      </c>
      <c r="AJ245" s="500">
        <v>226400</v>
      </c>
    </row>
    <row r="246" spans="17:36">
      <c r="Q246"/>
      <c r="R246"/>
      <c r="W246" s="8"/>
      <c r="X246" s="406">
        <v>719000</v>
      </c>
      <c r="Y246" s="478">
        <v>722000</v>
      </c>
      <c r="Z246" s="468">
        <v>67730</v>
      </c>
      <c r="AA246" s="406">
        <v>61400</v>
      </c>
      <c r="AB246" s="406">
        <v>55060</v>
      </c>
      <c r="AC246" s="406">
        <v>48730</v>
      </c>
      <c r="AD246" s="406">
        <v>42400</v>
      </c>
      <c r="AE246" s="406">
        <v>36060</v>
      </c>
      <c r="AF246" s="406">
        <v>29730</v>
      </c>
      <c r="AG246" s="473">
        <v>23400</v>
      </c>
      <c r="AH246" s="460">
        <f t="shared" si="16"/>
        <v>21820</v>
      </c>
      <c r="AI246" s="497">
        <f t="shared" si="16"/>
        <v>20240</v>
      </c>
      <c r="AJ246" s="499">
        <v>227800</v>
      </c>
    </row>
    <row r="247" spans="17:36">
      <c r="Q247"/>
      <c r="R247"/>
      <c r="W247" s="8"/>
      <c r="X247" s="406">
        <v>722000</v>
      </c>
      <c r="Y247" s="478">
        <v>725000</v>
      </c>
      <c r="Z247" s="468">
        <v>68270</v>
      </c>
      <c r="AA247" s="406">
        <v>61940</v>
      </c>
      <c r="AB247" s="406">
        <v>55600</v>
      </c>
      <c r="AC247" s="406">
        <v>49270</v>
      </c>
      <c r="AD247" s="406">
        <v>42940</v>
      </c>
      <c r="AE247" s="406">
        <v>36600</v>
      </c>
      <c r="AF247" s="406">
        <v>30270</v>
      </c>
      <c r="AG247" s="473">
        <v>23940</v>
      </c>
      <c r="AH247" s="460">
        <f t="shared" ref="AH247:AI262" si="17">IF(AG247-1580&gt;0,AG247-1580,0)</f>
        <v>22360</v>
      </c>
      <c r="AI247" s="497">
        <f t="shared" si="17"/>
        <v>20780</v>
      </c>
      <c r="AJ247" s="499">
        <v>229200</v>
      </c>
    </row>
    <row r="248" spans="17:36">
      <c r="Q248"/>
      <c r="R248"/>
      <c r="W248" s="8"/>
      <c r="X248" s="406">
        <v>725000</v>
      </c>
      <c r="Y248" s="478">
        <v>728000</v>
      </c>
      <c r="Z248" s="468">
        <v>68810</v>
      </c>
      <c r="AA248" s="406">
        <v>62480</v>
      </c>
      <c r="AB248" s="406">
        <v>56140</v>
      </c>
      <c r="AC248" s="406">
        <v>49810</v>
      </c>
      <c r="AD248" s="406">
        <v>43480</v>
      </c>
      <c r="AE248" s="406">
        <v>37140</v>
      </c>
      <c r="AF248" s="406">
        <v>30810</v>
      </c>
      <c r="AG248" s="473">
        <v>24480</v>
      </c>
      <c r="AH248" s="460">
        <f t="shared" si="17"/>
        <v>22900</v>
      </c>
      <c r="AI248" s="497">
        <f t="shared" si="17"/>
        <v>21320</v>
      </c>
      <c r="AJ248" s="499">
        <v>230700</v>
      </c>
    </row>
    <row r="249" spans="17:36">
      <c r="Q249"/>
      <c r="R249"/>
      <c r="W249" s="8"/>
      <c r="X249" s="406">
        <v>728000</v>
      </c>
      <c r="Y249" s="478">
        <v>731000</v>
      </c>
      <c r="Z249" s="468">
        <v>69350</v>
      </c>
      <c r="AA249" s="406">
        <v>63020</v>
      </c>
      <c r="AB249" s="406">
        <v>56680</v>
      </c>
      <c r="AC249" s="406">
        <v>50350</v>
      </c>
      <c r="AD249" s="406">
        <v>44020</v>
      </c>
      <c r="AE249" s="406">
        <v>37680</v>
      </c>
      <c r="AF249" s="406">
        <v>31350</v>
      </c>
      <c r="AG249" s="473">
        <v>25020</v>
      </c>
      <c r="AH249" s="460">
        <f t="shared" si="17"/>
        <v>23440</v>
      </c>
      <c r="AI249" s="497">
        <f t="shared" si="17"/>
        <v>21860</v>
      </c>
      <c r="AJ249" s="499">
        <v>232100</v>
      </c>
    </row>
    <row r="250" spans="17:36">
      <c r="Q250"/>
      <c r="R250"/>
      <c r="W250" s="8"/>
      <c r="X250" s="408">
        <v>731000</v>
      </c>
      <c r="Y250" s="479">
        <v>734000</v>
      </c>
      <c r="Z250" s="469">
        <v>69890</v>
      </c>
      <c r="AA250" s="408">
        <v>63560</v>
      </c>
      <c r="AB250" s="408">
        <v>57220</v>
      </c>
      <c r="AC250" s="408">
        <v>50890</v>
      </c>
      <c r="AD250" s="408">
        <v>44560</v>
      </c>
      <c r="AE250" s="408">
        <v>38220</v>
      </c>
      <c r="AF250" s="408">
        <v>31890</v>
      </c>
      <c r="AG250" s="472">
        <v>25560</v>
      </c>
      <c r="AH250" s="460">
        <f t="shared" si="17"/>
        <v>23980</v>
      </c>
      <c r="AI250" s="497">
        <f t="shared" si="17"/>
        <v>22400</v>
      </c>
      <c r="AJ250" s="500">
        <v>233600</v>
      </c>
    </row>
    <row r="251" spans="17:36" ht="14.25" thickBot="1">
      <c r="Q251"/>
      <c r="R251"/>
      <c r="W251" s="8"/>
      <c r="X251" s="410">
        <v>734000</v>
      </c>
      <c r="Y251" s="480">
        <v>737000</v>
      </c>
      <c r="Z251" s="470">
        <v>70430</v>
      </c>
      <c r="AA251" s="410">
        <v>64100</v>
      </c>
      <c r="AB251" s="410">
        <v>57760</v>
      </c>
      <c r="AC251" s="410">
        <v>51430</v>
      </c>
      <c r="AD251" s="410">
        <v>45100</v>
      </c>
      <c r="AE251" s="410">
        <v>38760</v>
      </c>
      <c r="AF251" s="410">
        <v>32430</v>
      </c>
      <c r="AG251" s="474">
        <v>26100</v>
      </c>
      <c r="AH251" s="460">
        <f t="shared" si="17"/>
        <v>24520</v>
      </c>
      <c r="AI251" s="497">
        <f t="shared" si="17"/>
        <v>22940</v>
      </c>
      <c r="AJ251" s="501">
        <v>235000</v>
      </c>
    </row>
    <row r="252" spans="17:36">
      <c r="Q252"/>
      <c r="R252"/>
      <c r="W252" s="8"/>
      <c r="X252" s="406">
        <v>737000</v>
      </c>
      <c r="Y252" s="478">
        <v>740000</v>
      </c>
      <c r="Z252" s="503">
        <v>70970</v>
      </c>
      <c r="AA252" s="504">
        <v>64640</v>
      </c>
      <c r="AB252" s="504">
        <v>58300</v>
      </c>
      <c r="AC252" s="504">
        <v>51970</v>
      </c>
      <c r="AD252" s="504">
        <v>45640</v>
      </c>
      <c r="AE252" s="504">
        <v>39300</v>
      </c>
      <c r="AF252" s="504">
        <v>32970</v>
      </c>
      <c r="AG252" s="505">
        <v>26640</v>
      </c>
      <c r="AH252" s="460">
        <f t="shared" si="17"/>
        <v>25060</v>
      </c>
      <c r="AI252" s="497">
        <f t="shared" si="17"/>
        <v>23480</v>
      </c>
      <c r="AJ252" s="499">
        <v>236400</v>
      </c>
    </row>
    <row r="253" spans="17:36">
      <c r="Q253"/>
      <c r="R253"/>
      <c r="W253" s="8"/>
      <c r="X253" s="406">
        <v>740000</v>
      </c>
      <c r="Y253" s="478">
        <v>743000</v>
      </c>
      <c r="Z253" s="468">
        <v>71510</v>
      </c>
      <c r="AA253" s="406">
        <v>65180</v>
      </c>
      <c r="AB253" s="406">
        <v>58840</v>
      </c>
      <c r="AC253" s="406">
        <v>52510</v>
      </c>
      <c r="AD253" s="406">
        <v>46180</v>
      </c>
      <c r="AE253" s="406">
        <v>39840</v>
      </c>
      <c r="AF253" s="406">
        <v>33510</v>
      </c>
      <c r="AG253" s="473">
        <v>27180</v>
      </c>
      <c r="AH253" s="460">
        <f t="shared" si="17"/>
        <v>25600</v>
      </c>
      <c r="AI253" s="497">
        <f t="shared" si="17"/>
        <v>24020</v>
      </c>
      <c r="AJ253" s="499">
        <v>237900</v>
      </c>
    </row>
    <row r="254" spans="17:36">
      <c r="Q254"/>
      <c r="R254"/>
      <c r="W254" s="8"/>
      <c r="X254" s="406">
        <v>743000</v>
      </c>
      <c r="Y254" s="478">
        <v>746000</v>
      </c>
      <c r="Z254" s="468">
        <v>72050</v>
      </c>
      <c r="AA254" s="406">
        <v>65720</v>
      </c>
      <c r="AB254" s="406">
        <v>59380</v>
      </c>
      <c r="AC254" s="406">
        <v>53050</v>
      </c>
      <c r="AD254" s="406">
        <v>46720</v>
      </c>
      <c r="AE254" s="406">
        <v>40380</v>
      </c>
      <c r="AF254" s="406">
        <v>34050</v>
      </c>
      <c r="AG254" s="473">
        <v>27720</v>
      </c>
      <c r="AH254" s="460">
        <f t="shared" si="17"/>
        <v>26140</v>
      </c>
      <c r="AI254" s="497">
        <f t="shared" si="17"/>
        <v>24560</v>
      </c>
      <c r="AJ254" s="499">
        <v>239300</v>
      </c>
    </row>
    <row r="255" spans="17:36">
      <c r="Q255"/>
      <c r="R255"/>
      <c r="W255" s="8"/>
      <c r="X255" s="408">
        <v>746000</v>
      </c>
      <c r="Y255" s="479">
        <v>749000</v>
      </c>
      <c r="Z255" s="469">
        <v>72590</v>
      </c>
      <c r="AA255" s="408">
        <v>66260</v>
      </c>
      <c r="AB255" s="408">
        <v>59920</v>
      </c>
      <c r="AC255" s="408">
        <v>53590</v>
      </c>
      <c r="AD255" s="408">
        <v>47260</v>
      </c>
      <c r="AE255" s="408">
        <v>40920</v>
      </c>
      <c r="AF255" s="408">
        <v>34590</v>
      </c>
      <c r="AG255" s="472">
        <v>28260</v>
      </c>
      <c r="AH255" s="460">
        <f t="shared" si="17"/>
        <v>26680</v>
      </c>
      <c r="AI255" s="497">
        <f t="shared" si="17"/>
        <v>25100</v>
      </c>
      <c r="AJ255" s="500">
        <v>240800</v>
      </c>
    </row>
    <row r="256" spans="17:36">
      <c r="Q256"/>
      <c r="R256"/>
      <c r="W256" s="8"/>
      <c r="X256" s="406">
        <v>749000</v>
      </c>
      <c r="Y256" s="478">
        <v>752000</v>
      </c>
      <c r="Z256" s="468">
        <v>73130</v>
      </c>
      <c r="AA256" s="406">
        <v>66800</v>
      </c>
      <c r="AB256" s="406">
        <v>60460</v>
      </c>
      <c r="AC256" s="406">
        <v>54130</v>
      </c>
      <c r="AD256" s="406">
        <v>47800</v>
      </c>
      <c r="AE256" s="406">
        <v>41460</v>
      </c>
      <c r="AF256" s="406">
        <v>35130</v>
      </c>
      <c r="AG256" s="473">
        <v>28800</v>
      </c>
      <c r="AH256" s="460">
        <f t="shared" si="17"/>
        <v>27220</v>
      </c>
      <c r="AI256" s="497">
        <f t="shared" si="17"/>
        <v>25640</v>
      </c>
      <c r="AJ256" s="499">
        <v>242200</v>
      </c>
    </row>
    <row r="257" spans="17:36">
      <c r="Q257"/>
      <c r="R257"/>
      <c r="W257" s="8"/>
      <c r="X257" s="406">
        <v>752000</v>
      </c>
      <c r="Y257" s="478">
        <v>755000</v>
      </c>
      <c r="Z257" s="507">
        <v>73670</v>
      </c>
      <c r="AA257" s="406">
        <v>67340</v>
      </c>
      <c r="AB257" s="406">
        <v>61000</v>
      </c>
      <c r="AC257" s="406">
        <v>54670</v>
      </c>
      <c r="AD257" s="406">
        <v>48340</v>
      </c>
      <c r="AE257" s="406">
        <v>42000</v>
      </c>
      <c r="AF257" s="406">
        <v>35670</v>
      </c>
      <c r="AG257" s="473">
        <v>29340</v>
      </c>
      <c r="AH257" s="460">
        <f t="shared" si="17"/>
        <v>27760</v>
      </c>
      <c r="AI257" s="497">
        <f t="shared" si="17"/>
        <v>26180</v>
      </c>
      <c r="AJ257" s="499">
        <v>243600</v>
      </c>
    </row>
    <row r="258" spans="17:36">
      <c r="Q258"/>
      <c r="R258"/>
      <c r="W258" s="8"/>
      <c r="X258" s="406">
        <v>755000</v>
      </c>
      <c r="Y258" s="478">
        <v>758000</v>
      </c>
      <c r="Z258" s="468">
        <v>74210</v>
      </c>
      <c r="AA258" s="406">
        <v>67880</v>
      </c>
      <c r="AB258" s="406">
        <v>61540</v>
      </c>
      <c r="AC258" s="406">
        <v>55210</v>
      </c>
      <c r="AD258" s="406">
        <v>48880</v>
      </c>
      <c r="AE258" s="406">
        <v>42540</v>
      </c>
      <c r="AF258" s="406">
        <v>36210</v>
      </c>
      <c r="AG258" s="473">
        <v>29880</v>
      </c>
      <c r="AH258" s="460">
        <f t="shared" si="17"/>
        <v>28300</v>
      </c>
      <c r="AI258" s="497">
        <f t="shared" si="17"/>
        <v>26720</v>
      </c>
      <c r="AJ258" s="499">
        <v>245100</v>
      </c>
    </row>
    <row r="259" spans="17:36">
      <c r="Q259"/>
      <c r="R259"/>
      <c r="W259" s="8"/>
      <c r="X259" s="406">
        <v>758000</v>
      </c>
      <c r="Y259" s="478">
        <v>761000</v>
      </c>
      <c r="Z259" s="468">
        <v>74750</v>
      </c>
      <c r="AA259" s="406">
        <v>68420</v>
      </c>
      <c r="AB259" s="406">
        <v>62080</v>
      </c>
      <c r="AC259" s="406">
        <v>55750</v>
      </c>
      <c r="AD259" s="406">
        <v>49420</v>
      </c>
      <c r="AE259" s="406">
        <v>43080</v>
      </c>
      <c r="AF259" s="406">
        <v>36750</v>
      </c>
      <c r="AG259" s="473">
        <v>30420</v>
      </c>
      <c r="AH259" s="460">
        <f t="shared" si="17"/>
        <v>28840</v>
      </c>
      <c r="AI259" s="497">
        <f t="shared" si="17"/>
        <v>27260</v>
      </c>
      <c r="AJ259" s="499">
        <v>246500</v>
      </c>
    </row>
    <row r="260" spans="17:36">
      <c r="Q260"/>
      <c r="R260"/>
      <c r="W260" s="8"/>
      <c r="X260" s="408">
        <v>761000</v>
      </c>
      <c r="Y260" s="479">
        <v>764000</v>
      </c>
      <c r="Z260" s="469">
        <v>75290</v>
      </c>
      <c r="AA260" s="408">
        <v>68960</v>
      </c>
      <c r="AB260" s="408">
        <v>62620</v>
      </c>
      <c r="AC260" s="408">
        <v>56290</v>
      </c>
      <c r="AD260" s="408">
        <v>49960</v>
      </c>
      <c r="AE260" s="408">
        <v>43620</v>
      </c>
      <c r="AF260" s="408">
        <v>37290</v>
      </c>
      <c r="AG260" s="472">
        <v>30960</v>
      </c>
      <c r="AH260" s="460">
        <f t="shared" si="17"/>
        <v>29380</v>
      </c>
      <c r="AI260" s="497">
        <f t="shared" si="17"/>
        <v>27800</v>
      </c>
      <c r="AJ260" s="500">
        <v>248000</v>
      </c>
    </row>
    <row r="261" spans="17:36">
      <c r="Q261"/>
      <c r="R261"/>
      <c r="W261" s="8"/>
      <c r="X261" s="406">
        <v>764000</v>
      </c>
      <c r="Y261" s="478">
        <v>767000</v>
      </c>
      <c r="Z261" s="508">
        <v>75830</v>
      </c>
      <c r="AA261" s="406">
        <v>69500</v>
      </c>
      <c r="AB261" s="406">
        <v>63160</v>
      </c>
      <c r="AC261" s="406">
        <v>56830</v>
      </c>
      <c r="AD261" s="406">
        <v>50500</v>
      </c>
      <c r="AE261" s="406">
        <v>44160</v>
      </c>
      <c r="AF261" s="406">
        <v>37830</v>
      </c>
      <c r="AG261" s="473">
        <v>31500</v>
      </c>
      <c r="AH261" s="460">
        <f t="shared" si="17"/>
        <v>29920</v>
      </c>
      <c r="AI261" s="497">
        <f t="shared" si="17"/>
        <v>28340</v>
      </c>
      <c r="AJ261" s="499">
        <v>249400</v>
      </c>
    </row>
    <row r="262" spans="17:36">
      <c r="Q262"/>
      <c r="R262"/>
      <c r="W262" s="8"/>
      <c r="X262" s="406">
        <v>767000</v>
      </c>
      <c r="Y262" s="478">
        <v>770000</v>
      </c>
      <c r="Z262" s="468">
        <v>76370</v>
      </c>
      <c r="AA262" s="406">
        <v>70040</v>
      </c>
      <c r="AB262" s="406">
        <v>63700</v>
      </c>
      <c r="AC262" s="406">
        <v>57370</v>
      </c>
      <c r="AD262" s="406">
        <v>51040</v>
      </c>
      <c r="AE262" s="406">
        <v>44700</v>
      </c>
      <c r="AF262" s="406">
        <v>38370</v>
      </c>
      <c r="AG262" s="473">
        <v>32040</v>
      </c>
      <c r="AH262" s="460">
        <f t="shared" si="17"/>
        <v>30460</v>
      </c>
      <c r="AI262" s="497">
        <f t="shared" si="17"/>
        <v>28880</v>
      </c>
      <c r="AJ262" s="499">
        <v>250800</v>
      </c>
    </row>
    <row r="263" spans="17:36">
      <c r="Q263"/>
      <c r="R263"/>
      <c r="W263" s="8"/>
      <c r="X263" s="406">
        <v>770000</v>
      </c>
      <c r="Y263" s="478">
        <v>773000</v>
      </c>
      <c r="Z263" s="468">
        <v>76910</v>
      </c>
      <c r="AA263" s="406">
        <v>70580</v>
      </c>
      <c r="AB263" s="406">
        <v>64240</v>
      </c>
      <c r="AC263" s="406">
        <v>57910</v>
      </c>
      <c r="AD263" s="406">
        <v>51580</v>
      </c>
      <c r="AE263" s="406">
        <v>45240</v>
      </c>
      <c r="AF263" s="406">
        <v>38910</v>
      </c>
      <c r="AG263" s="473">
        <v>32580</v>
      </c>
      <c r="AH263" s="460">
        <f t="shared" ref="AH263:AI278" si="18">IF(AG263-1580&gt;0,AG263-1580,0)</f>
        <v>31000</v>
      </c>
      <c r="AI263" s="497">
        <f t="shared" si="18"/>
        <v>29420</v>
      </c>
      <c r="AJ263" s="499">
        <v>252300</v>
      </c>
    </row>
    <row r="264" spans="17:36">
      <c r="Q264"/>
      <c r="R264"/>
      <c r="W264" s="8"/>
      <c r="X264" s="406">
        <v>773000</v>
      </c>
      <c r="Y264" s="478">
        <v>776000</v>
      </c>
      <c r="Z264" s="468">
        <v>77450</v>
      </c>
      <c r="AA264" s="406">
        <v>71120</v>
      </c>
      <c r="AB264" s="406">
        <v>64780</v>
      </c>
      <c r="AC264" s="406">
        <v>58450</v>
      </c>
      <c r="AD264" s="406">
        <v>52120</v>
      </c>
      <c r="AE264" s="406">
        <v>45780</v>
      </c>
      <c r="AF264" s="406">
        <v>39450</v>
      </c>
      <c r="AG264" s="473">
        <v>33120</v>
      </c>
      <c r="AH264" s="460">
        <f t="shared" si="18"/>
        <v>31540</v>
      </c>
      <c r="AI264" s="497">
        <f t="shared" si="18"/>
        <v>29960</v>
      </c>
      <c r="AJ264" s="499">
        <v>253700</v>
      </c>
    </row>
    <row r="265" spans="17:36">
      <c r="Q265"/>
      <c r="R265"/>
      <c r="W265" s="8"/>
      <c r="X265" s="408">
        <v>776000</v>
      </c>
      <c r="Y265" s="479">
        <v>779000</v>
      </c>
      <c r="Z265" s="469">
        <v>77990</v>
      </c>
      <c r="AA265" s="408">
        <v>71660</v>
      </c>
      <c r="AB265" s="408">
        <v>65320</v>
      </c>
      <c r="AC265" s="408">
        <v>58990</v>
      </c>
      <c r="AD265" s="408">
        <v>52660</v>
      </c>
      <c r="AE265" s="408">
        <v>46320</v>
      </c>
      <c r="AF265" s="408">
        <v>39990</v>
      </c>
      <c r="AG265" s="472">
        <v>33660</v>
      </c>
      <c r="AH265" s="460">
        <f t="shared" si="18"/>
        <v>32080</v>
      </c>
      <c r="AI265" s="497">
        <f t="shared" si="18"/>
        <v>30500</v>
      </c>
      <c r="AJ265" s="500">
        <v>255200</v>
      </c>
    </row>
    <row r="266" spans="17:36">
      <c r="Q266"/>
      <c r="R266"/>
      <c r="W266" s="8"/>
      <c r="X266" s="406">
        <v>779000</v>
      </c>
      <c r="Y266" s="478">
        <v>782000</v>
      </c>
      <c r="Z266" s="508">
        <v>78530</v>
      </c>
      <c r="AA266" s="406">
        <v>72200</v>
      </c>
      <c r="AB266" s="406">
        <v>65860</v>
      </c>
      <c r="AC266" s="406">
        <v>59530</v>
      </c>
      <c r="AD266" s="406">
        <v>53200</v>
      </c>
      <c r="AE266" s="406">
        <v>56860</v>
      </c>
      <c r="AF266" s="406">
        <v>40530</v>
      </c>
      <c r="AG266" s="473">
        <v>34200</v>
      </c>
      <c r="AH266" s="460">
        <f t="shared" si="18"/>
        <v>32620</v>
      </c>
      <c r="AI266" s="497">
        <f t="shared" si="18"/>
        <v>31040</v>
      </c>
      <c r="AJ266" s="499">
        <v>256600</v>
      </c>
    </row>
    <row r="267" spans="17:36">
      <c r="Q267"/>
      <c r="R267"/>
      <c r="W267" s="8"/>
      <c r="X267" s="406">
        <v>782000</v>
      </c>
      <c r="Y267" s="478">
        <v>785000</v>
      </c>
      <c r="Z267" s="468">
        <v>79070</v>
      </c>
      <c r="AA267" s="406">
        <v>72740</v>
      </c>
      <c r="AB267" s="406">
        <v>66400</v>
      </c>
      <c r="AC267" s="406">
        <v>60070</v>
      </c>
      <c r="AD267" s="406">
        <v>53740</v>
      </c>
      <c r="AE267" s="406">
        <v>47400</v>
      </c>
      <c r="AF267" s="406">
        <v>41070</v>
      </c>
      <c r="AG267" s="473">
        <v>34740</v>
      </c>
      <c r="AH267" s="460">
        <f t="shared" si="18"/>
        <v>33160</v>
      </c>
      <c r="AI267" s="497">
        <f t="shared" si="18"/>
        <v>31580</v>
      </c>
      <c r="AJ267" s="499">
        <v>258000</v>
      </c>
    </row>
    <row r="268" spans="17:36">
      <c r="Q268"/>
      <c r="R268"/>
      <c r="W268" s="8"/>
      <c r="X268" s="406">
        <v>785000</v>
      </c>
      <c r="Y268" s="478">
        <v>788000</v>
      </c>
      <c r="Z268" s="468">
        <v>79610</v>
      </c>
      <c r="AA268" s="406">
        <v>73280</v>
      </c>
      <c r="AB268" s="406">
        <v>66940</v>
      </c>
      <c r="AC268" s="406">
        <v>60610</v>
      </c>
      <c r="AD268" s="406">
        <v>54280</v>
      </c>
      <c r="AE268" s="406">
        <v>47940</v>
      </c>
      <c r="AF268" s="406">
        <v>41610</v>
      </c>
      <c r="AG268" s="473">
        <v>35280</v>
      </c>
      <c r="AH268" s="460">
        <f t="shared" si="18"/>
        <v>33700</v>
      </c>
      <c r="AI268" s="497">
        <f t="shared" si="18"/>
        <v>32120</v>
      </c>
      <c r="AJ268" s="499">
        <v>259500</v>
      </c>
    </row>
    <row r="269" spans="17:36">
      <c r="Q269"/>
      <c r="R269"/>
      <c r="W269" s="8"/>
      <c r="X269" s="406">
        <v>788000</v>
      </c>
      <c r="Y269" s="478">
        <v>791000</v>
      </c>
      <c r="Z269" s="468">
        <v>80150</v>
      </c>
      <c r="AA269" s="406">
        <v>73820</v>
      </c>
      <c r="AB269" s="406">
        <v>67480</v>
      </c>
      <c r="AC269" s="406">
        <v>61150</v>
      </c>
      <c r="AD269" s="406">
        <v>54820</v>
      </c>
      <c r="AE269" s="406">
        <v>48480</v>
      </c>
      <c r="AF269" s="406">
        <v>42150</v>
      </c>
      <c r="AG269" s="473">
        <v>35620</v>
      </c>
      <c r="AH269" s="460">
        <f t="shared" si="18"/>
        <v>34040</v>
      </c>
      <c r="AI269" s="497">
        <f t="shared" si="18"/>
        <v>32460</v>
      </c>
      <c r="AJ269" s="499">
        <v>260900</v>
      </c>
    </row>
    <row r="270" spans="17:36">
      <c r="Q270"/>
      <c r="R270"/>
      <c r="W270" s="8"/>
      <c r="X270" s="408">
        <v>791000</v>
      </c>
      <c r="Y270" s="479">
        <v>794000</v>
      </c>
      <c r="Z270" s="469">
        <v>80760</v>
      </c>
      <c r="AA270" s="408">
        <v>74360</v>
      </c>
      <c r="AB270" s="408">
        <v>68020</v>
      </c>
      <c r="AC270" s="408">
        <v>61690</v>
      </c>
      <c r="AD270" s="408">
        <v>55360</v>
      </c>
      <c r="AE270" s="408">
        <v>49020</v>
      </c>
      <c r="AF270" s="408">
        <v>42690</v>
      </c>
      <c r="AG270" s="472">
        <v>36360</v>
      </c>
      <c r="AH270" s="460">
        <f t="shared" si="18"/>
        <v>34780</v>
      </c>
      <c r="AI270" s="497">
        <f t="shared" si="18"/>
        <v>33200</v>
      </c>
      <c r="AJ270" s="500">
        <v>262300</v>
      </c>
    </row>
    <row r="271" spans="17:36">
      <c r="Q271"/>
      <c r="R271"/>
      <c r="W271" s="8"/>
      <c r="X271" s="406">
        <v>794000</v>
      </c>
      <c r="Y271" s="478">
        <v>797000</v>
      </c>
      <c r="Z271" s="508">
        <v>81390</v>
      </c>
      <c r="AA271" s="406">
        <v>74900</v>
      </c>
      <c r="AB271" s="406">
        <v>68560</v>
      </c>
      <c r="AC271" s="406">
        <v>62230</v>
      </c>
      <c r="AD271" s="406">
        <v>55900</v>
      </c>
      <c r="AE271" s="406">
        <v>49560</v>
      </c>
      <c r="AF271" s="406">
        <v>43230</v>
      </c>
      <c r="AG271" s="473">
        <v>36900</v>
      </c>
      <c r="AH271" s="460">
        <f t="shared" si="18"/>
        <v>35320</v>
      </c>
      <c r="AI271" s="497">
        <f t="shared" si="18"/>
        <v>33740</v>
      </c>
      <c r="AJ271" s="499">
        <v>263800</v>
      </c>
    </row>
    <row r="272" spans="17:36">
      <c r="Q272"/>
      <c r="R272"/>
      <c r="W272" s="8"/>
      <c r="X272" s="406">
        <v>797000</v>
      </c>
      <c r="Y272" s="478">
        <v>800000</v>
      </c>
      <c r="Z272" s="468">
        <v>82010</v>
      </c>
      <c r="AA272" s="406">
        <v>75440</v>
      </c>
      <c r="AB272" s="406">
        <v>69100</v>
      </c>
      <c r="AC272" s="406">
        <v>62770</v>
      </c>
      <c r="AD272" s="406">
        <v>56440</v>
      </c>
      <c r="AE272" s="406">
        <v>50100</v>
      </c>
      <c r="AF272" s="406">
        <v>43770</v>
      </c>
      <c r="AG272" s="473">
        <v>37440</v>
      </c>
      <c r="AH272" s="460">
        <f t="shared" si="18"/>
        <v>35860</v>
      </c>
      <c r="AI272" s="497">
        <f t="shared" si="18"/>
        <v>34280</v>
      </c>
      <c r="AJ272" s="499">
        <v>265200</v>
      </c>
    </row>
    <row r="273" spans="17:36">
      <c r="Q273"/>
      <c r="R273"/>
      <c r="W273" s="8"/>
      <c r="X273" s="406">
        <v>800000</v>
      </c>
      <c r="Y273" s="478">
        <v>803000</v>
      </c>
      <c r="Z273" s="468">
        <v>82630</v>
      </c>
      <c r="AA273" s="406">
        <v>75980</v>
      </c>
      <c r="AB273" s="406">
        <v>69640</v>
      </c>
      <c r="AC273" s="406">
        <v>63310</v>
      </c>
      <c r="AD273" s="406">
        <v>56980</v>
      </c>
      <c r="AE273" s="406">
        <v>50640</v>
      </c>
      <c r="AF273" s="406">
        <v>44310</v>
      </c>
      <c r="AG273" s="473">
        <v>37980</v>
      </c>
      <c r="AH273" s="460">
        <f t="shared" si="18"/>
        <v>36400</v>
      </c>
      <c r="AI273" s="497">
        <f t="shared" si="18"/>
        <v>34820</v>
      </c>
      <c r="AJ273" s="499">
        <v>266700</v>
      </c>
    </row>
    <row r="274" spans="17:36">
      <c r="Q274"/>
      <c r="R274"/>
      <c r="W274" s="8"/>
      <c r="X274" s="406">
        <v>803000</v>
      </c>
      <c r="Y274" s="478">
        <v>806000</v>
      </c>
      <c r="Z274" s="468">
        <v>83250</v>
      </c>
      <c r="AA274" s="406">
        <v>76520</v>
      </c>
      <c r="AB274" s="406">
        <v>70180</v>
      </c>
      <c r="AC274" s="406">
        <v>63850</v>
      </c>
      <c r="AD274" s="406">
        <v>57520</v>
      </c>
      <c r="AE274" s="406">
        <v>51180</v>
      </c>
      <c r="AF274" s="406">
        <v>44850</v>
      </c>
      <c r="AG274" s="473">
        <v>38520</v>
      </c>
      <c r="AH274" s="460">
        <f t="shared" si="18"/>
        <v>36940</v>
      </c>
      <c r="AI274" s="497">
        <f t="shared" si="18"/>
        <v>35360</v>
      </c>
      <c r="AJ274" s="499">
        <v>268100</v>
      </c>
    </row>
    <row r="275" spans="17:36">
      <c r="Q275"/>
      <c r="R275"/>
      <c r="W275" s="8"/>
      <c r="X275" s="408">
        <v>806000</v>
      </c>
      <c r="Y275" s="479">
        <v>809000</v>
      </c>
      <c r="Z275" s="469">
        <v>83870</v>
      </c>
      <c r="AA275" s="408">
        <v>77060</v>
      </c>
      <c r="AB275" s="408">
        <v>70720</v>
      </c>
      <c r="AC275" s="408">
        <v>64390</v>
      </c>
      <c r="AD275" s="408">
        <v>58260</v>
      </c>
      <c r="AE275" s="408">
        <v>51720</v>
      </c>
      <c r="AF275" s="408">
        <v>45390</v>
      </c>
      <c r="AG275" s="472">
        <v>39060</v>
      </c>
      <c r="AH275" s="460">
        <f t="shared" si="18"/>
        <v>37480</v>
      </c>
      <c r="AI275" s="497">
        <f t="shared" si="18"/>
        <v>35900</v>
      </c>
      <c r="AJ275" s="500">
        <v>269500</v>
      </c>
    </row>
    <row r="276" spans="17:36">
      <c r="Q276"/>
      <c r="R276"/>
      <c r="W276" s="8"/>
      <c r="X276" s="406">
        <v>809000</v>
      </c>
      <c r="Y276" s="478">
        <v>812000</v>
      </c>
      <c r="Z276" s="508">
        <v>84490</v>
      </c>
      <c r="AA276" s="406">
        <v>77600</v>
      </c>
      <c r="AB276" s="406">
        <v>71260</v>
      </c>
      <c r="AC276" s="406">
        <v>64930</v>
      </c>
      <c r="AD276" s="406">
        <v>58600</v>
      </c>
      <c r="AE276" s="406">
        <v>52260</v>
      </c>
      <c r="AF276" s="406">
        <v>45930</v>
      </c>
      <c r="AG276" s="473">
        <v>39600</v>
      </c>
      <c r="AH276" s="460">
        <f t="shared" si="18"/>
        <v>38020</v>
      </c>
      <c r="AI276" s="497">
        <f t="shared" si="18"/>
        <v>36440</v>
      </c>
      <c r="AJ276" s="499">
        <v>271000</v>
      </c>
    </row>
    <row r="277" spans="17:36">
      <c r="Q277"/>
      <c r="R277"/>
      <c r="W277" s="8"/>
      <c r="X277" s="406">
        <v>812000</v>
      </c>
      <c r="Y277" s="478">
        <v>815000</v>
      </c>
      <c r="Z277" s="468">
        <v>85110</v>
      </c>
      <c r="AA277" s="406">
        <v>78140</v>
      </c>
      <c r="AB277" s="406">
        <v>71800</v>
      </c>
      <c r="AC277" s="406">
        <v>65470</v>
      </c>
      <c r="AD277" s="406">
        <v>59140</v>
      </c>
      <c r="AE277" s="406">
        <v>52800</v>
      </c>
      <c r="AF277" s="406">
        <v>46470</v>
      </c>
      <c r="AG277" s="473">
        <v>40140</v>
      </c>
      <c r="AH277" s="460">
        <f t="shared" si="18"/>
        <v>38560</v>
      </c>
      <c r="AI277" s="497">
        <f t="shared" si="18"/>
        <v>36980</v>
      </c>
      <c r="AJ277" s="499">
        <v>272400</v>
      </c>
    </row>
    <row r="278" spans="17:36">
      <c r="Q278"/>
      <c r="R278"/>
      <c r="W278" s="8"/>
      <c r="X278" s="406">
        <v>815000</v>
      </c>
      <c r="Y278" s="478">
        <v>818000</v>
      </c>
      <c r="Z278" s="468">
        <v>85730</v>
      </c>
      <c r="AA278" s="406">
        <v>78680</v>
      </c>
      <c r="AB278" s="406">
        <v>72340</v>
      </c>
      <c r="AC278" s="406">
        <v>66010</v>
      </c>
      <c r="AD278" s="406">
        <v>59680</v>
      </c>
      <c r="AE278" s="406">
        <v>53340</v>
      </c>
      <c r="AF278" s="406">
        <v>47010</v>
      </c>
      <c r="AG278" s="473">
        <v>40680</v>
      </c>
      <c r="AH278" s="460">
        <f t="shared" si="18"/>
        <v>39100</v>
      </c>
      <c r="AI278" s="497">
        <f t="shared" si="18"/>
        <v>37520</v>
      </c>
      <c r="AJ278" s="499">
        <v>273900</v>
      </c>
    </row>
    <row r="279" spans="17:36">
      <c r="Q279"/>
      <c r="R279"/>
      <c r="W279" s="8"/>
      <c r="X279" s="406">
        <v>818000</v>
      </c>
      <c r="Y279" s="478">
        <v>821000</v>
      </c>
      <c r="Z279" s="468">
        <v>86350</v>
      </c>
      <c r="AA279" s="406">
        <v>79220</v>
      </c>
      <c r="AB279" s="406">
        <v>72880</v>
      </c>
      <c r="AC279" s="406">
        <v>66550</v>
      </c>
      <c r="AD279" s="406">
        <v>60220</v>
      </c>
      <c r="AE279" s="406">
        <v>53880</v>
      </c>
      <c r="AF279" s="406">
        <v>47550</v>
      </c>
      <c r="AG279" s="473">
        <v>41220</v>
      </c>
      <c r="AH279" s="460">
        <f t="shared" ref="AH279:AI294" si="19">IF(AG279-1580&gt;0,AG279-1580,0)</f>
        <v>39640</v>
      </c>
      <c r="AI279" s="497">
        <f t="shared" si="19"/>
        <v>38060</v>
      </c>
      <c r="AJ279" s="499">
        <v>275300</v>
      </c>
    </row>
    <row r="280" spans="17:36">
      <c r="Q280"/>
      <c r="R280"/>
      <c r="W280" s="8"/>
      <c r="X280" s="408">
        <v>821000</v>
      </c>
      <c r="Y280" s="479">
        <v>824000</v>
      </c>
      <c r="Z280" s="469">
        <v>86970</v>
      </c>
      <c r="AA280" s="408">
        <v>79760</v>
      </c>
      <c r="AB280" s="408">
        <v>73420</v>
      </c>
      <c r="AC280" s="408">
        <v>67090</v>
      </c>
      <c r="AD280" s="408">
        <v>60760</v>
      </c>
      <c r="AE280" s="408">
        <v>84420</v>
      </c>
      <c r="AF280" s="408">
        <v>48090</v>
      </c>
      <c r="AG280" s="472">
        <v>41760</v>
      </c>
      <c r="AH280" s="460">
        <f t="shared" si="19"/>
        <v>40180</v>
      </c>
      <c r="AI280" s="497">
        <f t="shared" si="19"/>
        <v>38600</v>
      </c>
      <c r="AJ280" s="500">
        <v>276700</v>
      </c>
    </row>
    <row r="281" spans="17:36">
      <c r="Q281"/>
      <c r="R281"/>
      <c r="W281" s="8"/>
      <c r="X281" s="406">
        <v>824000</v>
      </c>
      <c r="Y281" s="478">
        <v>827000</v>
      </c>
      <c r="Z281" s="508">
        <v>87600</v>
      </c>
      <c r="AA281" s="406">
        <v>80310</v>
      </c>
      <c r="AB281" s="406">
        <v>73960</v>
      </c>
      <c r="AC281" s="406">
        <v>67630</v>
      </c>
      <c r="AD281" s="406">
        <v>61300</v>
      </c>
      <c r="AE281" s="406">
        <v>54960</v>
      </c>
      <c r="AF281" s="406">
        <v>48630</v>
      </c>
      <c r="AG281" s="473">
        <v>42300</v>
      </c>
      <c r="AH281" s="460">
        <f t="shared" si="19"/>
        <v>40720</v>
      </c>
      <c r="AI281" s="497">
        <f t="shared" si="19"/>
        <v>39140</v>
      </c>
      <c r="AJ281" s="499">
        <v>278200</v>
      </c>
    </row>
    <row r="282" spans="17:36">
      <c r="Q282"/>
      <c r="R282"/>
      <c r="W282" s="8"/>
      <c r="X282" s="406">
        <v>827000</v>
      </c>
      <c r="Y282" s="478">
        <v>830000</v>
      </c>
      <c r="Z282" s="468">
        <v>88220</v>
      </c>
      <c r="AA282" s="406">
        <v>80930</v>
      </c>
      <c r="AB282" s="406">
        <v>74500</v>
      </c>
      <c r="AC282" s="406">
        <v>68170</v>
      </c>
      <c r="AD282" s="406">
        <v>61840</v>
      </c>
      <c r="AE282" s="406">
        <v>55500</v>
      </c>
      <c r="AF282" s="406">
        <v>49170</v>
      </c>
      <c r="AG282" s="473">
        <v>42840</v>
      </c>
      <c r="AH282" s="460">
        <f t="shared" si="19"/>
        <v>41260</v>
      </c>
      <c r="AI282" s="497">
        <f t="shared" si="19"/>
        <v>39680</v>
      </c>
      <c r="AJ282" s="499">
        <v>279600</v>
      </c>
    </row>
    <row r="283" spans="17:36">
      <c r="Q283"/>
      <c r="R283"/>
      <c r="W283" s="8"/>
      <c r="X283" s="406">
        <v>830000</v>
      </c>
      <c r="Y283" s="478">
        <v>833000</v>
      </c>
      <c r="Z283" s="468">
        <v>88840</v>
      </c>
      <c r="AA283" s="406">
        <v>81550</v>
      </c>
      <c r="AB283" s="406">
        <v>75040</v>
      </c>
      <c r="AC283" s="406">
        <v>68710</v>
      </c>
      <c r="AD283" s="406">
        <v>62380</v>
      </c>
      <c r="AE283" s="406">
        <v>56040</v>
      </c>
      <c r="AF283" s="406">
        <v>49710</v>
      </c>
      <c r="AG283" s="473">
        <v>43380</v>
      </c>
      <c r="AH283" s="460">
        <f t="shared" si="19"/>
        <v>41800</v>
      </c>
      <c r="AI283" s="497">
        <f t="shared" si="19"/>
        <v>40220</v>
      </c>
      <c r="AJ283" s="499">
        <v>281100</v>
      </c>
    </row>
    <row r="284" spans="17:36">
      <c r="Q284"/>
      <c r="R284"/>
      <c r="W284" s="8"/>
      <c r="X284" s="406">
        <v>833000</v>
      </c>
      <c r="Y284" s="478">
        <v>836000</v>
      </c>
      <c r="Z284" s="468">
        <v>89470</v>
      </c>
      <c r="AA284" s="406">
        <v>82190</v>
      </c>
      <c r="AB284" s="406">
        <v>75600</v>
      </c>
      <c r="AC284" s="406">
        <v>69260</v>
      </c>
      <c r="AD284" s="406">
        <v>62930</v>
      </c>
      <c r="AE284" s="406">
        <v>56600</v>
      </c>
      <c r="AF284" s="406">
        <v>50260</v>
      </c>
      <c r="AG284" s="473">
        <v>43930</v>
      </c>
      <c r="AH284" s="460">
        <f t="shared" si="19"/>
        <v>42350</v>
      </c>
      <c r="AI284" s="497">
        <f t="shared" si="19"/>
        <v>40770</v>
      </c>
      <c r="AJ284" s="499">
        <v>282500</v>
      </c>
    </row>
    <row r="285" spans="17:36">
      <c r="Q285"/>
      <c r="R285"/>
      <c r="W285" s="8"/>
      <c r="X285" s="408">
        <v>836000</v>
      </c>
      <c r="Y285" s="479">
        <v>839000</v>
      </c>
      <c r="Z285" s="469">
        <v>90130</v>
      </c>
      <c r="AA285" s="408">
        <v>82840</v>
      </c>
      <c r="AB285" s="408">
        <v>76170</v>
      </c>
      <c r="AC285" s="408">
        <v>69830</v>
      </c>
      <c r="AD285" s="408">
        <v>63500</v>
      </c>
      <c r="AE285" s="408">
        <v>57170</v>
      </c>
      <c r="AF285" s="408">
        <v>50830</v>
      </c>
      <c r="AG285" s="472">
        <v>44500</v>
      </c>
      <c r="AH285" s="460">
        <f t="shared" si="19"/>
        <v>42920</v>
      </c>
      <c r="AI285" s="497">
        <f t="shared" si="19"/>
        <v>41340</v>
      </c>
      <c r="AJ285" s="500">
        <v>283900</v>
      </c>
    </row>
    <row r="286" spans="17:36">
      <c r="Q286"/>
      <c r="R286"/>
      <c r="W286" s="8"/>
      <c r="X286" s="406">
        <v>839000</v>
      </c>
      <c r="Y286" s="478">
        <v>842000</v>
      </c>
      <c r="Z286" s="508">
        <v>90780</v>
      </c>
      <c r="AA286" s="406">
        <v>83500</v>
      </c>
      <c r="AB286" s="406">
        <v>76740</v>
      </c>
      <c r="AC286" s="406">
        <v>70400</v>
      </c>
      <c r="AD286" s="406">
        <v>64070</v>
      </c>
      <c r="AE286" s="406">
        <v>57740</v>
      </c>
      <c r="AF286" s="406">
        <v>51400</v>
      </c>
      <c r="AG286" s="473">
        <v>45070</v>
      </c>
      <c r="AH286" s="460">
        <f t="shared" si="19"/>
        <v>43490</v>
      </c>
      <c r="AI286" s="497">
        <f t="shared" si="19"/>
        <v>41910</v>
      </c>
      <c r="AJ286" s="499">
        <v>285400</v>
      </c>
    </row>
    <row r="287" spans="17:36">
      <c r="Q287"/>
      <c r="R287"/>
      <c r="W287" s="8"/>
      <c r="X287" s="406">
        <v>842000</v>
      </c>
      <c r="Y287" s="478">
        <v>845000</v>
      </c>
      <c r="Z287" s="468">
        <v>91440</v>
      </c>
      <c r="AA287" s="406">
        <v>84150</v>
      </c>
      <c r="AB287" s="406">
        <v>77310</v>
      </c>
      <c r="AC287" s="406">
        <v>70970</v>
      </c>
      <c r="AD287" s="406">
        <v>64640</v>
      </c>
      <c r="AE287" s="406">
        <v>58310</v>
      </c>
      <c r="AF287" s="406">
        <v>51970</v>
      </c>
      <c r="AG287" s="473">
        <v>45640</v>
      </c>
      <c r="AH287" s="460">
        <f t="shared" si="19"/>
        <v>44060</v>
      </c>
      <c r="AI287" s="497">
        <f t="shared" si="19"/>
        <v>42480</v>
      </c>
      <c r="AJ287" s="499">
        <v>286800</v>
      </c>
    </row>
    <row r="288" spans="17:36">
      <c r="Q288"/>
      <c r="R288"/>
      <c r="W288" s="8"/>
      <c r="X288" s="406">
        <v>845000</v>
      </c>
      <c r="Y288" s="478">
        <v>848000</v>
      </c>
      <c r="Z288" s="468">
        <v>92090</v>
      </c>
      <c r="AA288" s="406">
        <v>84810</v>
      </c>
      <c r="AB288" s="406">
        <v>77880</v>
      </c>
      <c r="AC288" s="406">
        <v>71540</v>
      </c>
      <c r="AD288" s="406">
        <v>65210</v>
      </c>
      <c r="AE288" s="406">
        <v>58880</v>
      </c>
      <c r="AF288" s="406">
        <v>52540</v>
      </c>
      <c r="AG288" s="473">
        <v>46210</v>
      </c>
      <c r="AH288" s="460">
        <f t="shared" si="19"/>
        <v>44630</v>
      </c>
      <c r="AI288" s="497">
        <f t="shared" si="19"/>
        <v>43050</v>
      </c>
      <c r="AJ288" s="499">
        <v>288300</v>
      </c>
    </row>
    <row r="289" spans="17:36">
      <c r="Q289"/>
      <c r="R289"/>
      <c r="W289" s="8"/>
      <c r="X289" s="406">
        <v>848000</v>
      </c>
      <c r="Y289" s="478">
        <v>851000</v>
      </c>
      <c r="Z289" s="468">
        <v>92750</v>
      </c>
      <c r="AA289" s="406">
        <v>85470</v>
      </c>
      <c r="AB289" s="406">
        <v>78450</v>
      </c>
      <c r="AC289" s="406">
        <v>72110</v>
      </c>
      <c r="AD289" s="406">
        <v>65780</v>
      </c>
      <c r="AE289" s="406">
        <v>59450</v>
      </c>
      <c r="AF289" s="406">
        <v>53110</v>
      </c>
      <c r="AG289" s="473">
        <v>46780</v>
      </c>
      <c r="AH289" s="460">
        <f t="shared" si="19"/>
        <v>45200</v>
      </c>
      <c r="AI289" s="497">
        <f t="shared" si="19"/>
        <v>43620</v>
      </c>
      <c r="AJ289" s="499">
        <v>289700</v>
      </c>
    </row>
    <row r="290" spans="17:36">
      <c r="Q290"/>
      <c r="R290"/>
      <c r="W290" s="8"/>
      <c r="X290" s="408">
        <v>851000</v>
      </c>
      <c r="Y290" s="479">
        <v>854000</v>
      </c>
      <c r="Z290" s="469">
        <v>93400</v>
      </c>
      <c r="AA290" s="408">
        <v>86120</v>
      </c>
      <c r="AB290" s="408">
        <v>79020</v>
      </c>
      <c r="AC290" s="408">
        <v>72680</v>
      </c>
      <c r="AD290" s="408">
        <v>66350</v>
      </c>
      <c r="AE290" s="408">
        <v>60020</v>
      </c>
      <c r="AF290" s="408">
        <v>53680</v>
      </c>
      <c r="AG290" s="472">
        <v>47350</v>
      </c>
      <c r="AH290" s="460">
        <f t="shared" si="19"/>
        <v>45770</v>
      </c>
      <c r="AI290" s="497">
        <f t="shared" si="19"/>
        <v>44190</v>
      </c>
      <c r="AJ290" s="500">
        <v>291100</v>
      </c>
    </row>
    <row r="291" spans="17:36">
      <c r="Q291"/>
      <c r="R291"/>
      <c r="W291" s="8"/>
      <c r="X291" s="406">
        <v>854000</v>
      </c>
      <c r="Y291" s="478">
        <v>857000</v>
      </c>
      <c r="Z291" s="508">
        <v>94060</v>
      </c>
      <c r="AA291" s="406">
        <v>86780</v>
      </c>
      <c r="AB291" s="406">
        <v>79590</v>
      </c>
      <c r="AC291" s="406">
        <v>73250</v>
      </c>
      <c r="AD291" s="406">
        <v>66920</v>
      </c>
      <c r="AE291" s="406">
        <v>60590</v>
      </c>
      <c r="AF291" s="406">
        <v>54250</v>
      </c>
      <c r="AG291" s="473">
        <v>47920</v>
      </c>
      <c r="AH291" s="460">
        <f t="shared" si="19"/>
        <v>46340</v>
      </c>
      <c r="AI291" s="497">
        <f t="shared" si="19"/>
        <v>44760</v>
      </c>
      <c r="AJ291" s="499">
        <v>292600</v>
      </c>
    </row>
    <row r="292" spans="17:36">
      <c r="Q292"/>
      <c r="R292"/>
      <c r="W292" s="8"/>
      <c r="X292" s="406">
        <v>857000</v>
      </c>
      <c r="Y292" s="478">
        <v>860000</v>
      </c>
      <c r="Z292" s="468">
        <v>94720</v>
      </c>
      <c r="AA292" s="406">
        <v>87430</v>
      </c>
      <c r="AB292" s="406">
        <v>80160</v>
      </c>
      <c r="AC292" s="406">
        <v>73820</v>
      </c>
      <c r="AD292" s="406">
        <v>67490</v>
      </c>
      <c r="AE292" s="406">
        <v>61160</v>
      </c>
      <c r="AF292" s="406">
        <v>54820</v>
      </c>
      <c r="AG292" s="473">
        <v>48490</v>
      </c>
      <c r="AH292" s="460">
        <f t="shared" si="19"/>
        <v>46910</v>
      </c>
      <c r="AI292" s="497">
        <f t="shared" si="19"/>
        <v>45330</v>
      </c>
      <c r="AJ292" s="499">
        <v>294000</v>
      </c>
    </row>
    <row r="293" spans="17:36">
      <c r="Q293"/>
      <c r="R293"/>
      <c r="W293" s="8"/>
      <c r="X293" s="406">
        <v>860000</v>
      </c>
      <c r="Y293" s="478">
        <v>863000</v>
      </c>
      <c r="Z293" s="468">
        <v>95370</v>
      </c>
      <c r="AA293" s="406">
        <v>88090</v>
      </c>
      <c r="AB293" s="406">
        <v>80800</v>
      </c>
      <c r="AC293" s="406">
        <v>74390</v>
      </c>
      <c r="AD293" s="406">
        <v>68060</v>
      </c>
      <c r="AE293" s="406">
        <v>61730</v>
      </c>
      <c r="AF293" s="406">
        <v>55390</v>
      </c>
      <c r="AG293" s="473">
        <v>49060</v>
      </c>
      <c r="AH293" s="460">
        <f t="shared" si="19"/>
        <v>47480</v>
      </c>
      <c r="AI293" s="497">
        <f t="shared" si="19"/>
        <v>45900</v>
      </c>
      <c r="AJ293" s="499">
        <v>295500</v>
      </c>
    </row>
    <row r="294" spans="17:36">
      <c r="Q294"/>
      <c r="R294"/>
      <c r="W294" s="8"/>
      <c r="X294" s="406">
        <v>863000</v>
      </c>
      <c r="Y294" s="478">
        <v>866000</v>
      </c>
      <c r="Z294" s="468">
        <v>96030</v>
      </c>
      <c r="AA294" s="406">
        <v>88740</v>
      </c>
      <c r="AB294" s="406">
        <v>81460</v>
      </c>
      <c r="AC294" s="406">
        <v>74960</v>
      </c>
      <c r="AD294" s="406">
        <v>68630</v>
      </c>
      <c r="AE294" s="406">
        <v>62300</v>
      </c>
      <c r="AF294" s="406">
        <v>55960</v>
      </c>
      <c r="AG294" s="473">
        <v>49630</v>
      </c>
      <c r="AH294" s="460">
        <f t="shared" si="19"/>
        <v>48050</v>
      </c>
      <c r="AI294" s="497">
        <f t="shared" si="19"/>
        <v>46470</v>
      </c>
      <c r="AJ294" s="499">
        <v>296900</v>
      </c>
    </row>
    <row r="295" spans="17:36">
      <c r="Q295"/>
      <c r="R295"/>
      <c r="W295" s="8"/>
      <c r="X295" s="408">
        <v>866000</v>
      </c>
      <c r="Y295" s="479">
        <v>869000</v>
      </c>
      <c r="Z295" s="469">
        <v>96680</v>
      </c>
      <c r="AA295" s="408">
        <v>89400</v>
      </c>
      <c r="AB295" s="408">
        <v>82120</v>
      </c>
      <c r="AC295" s="408">
        <v>75530</v>
      </c>
      <c r="AD295" s="408">
        <v>69200</v>
      </c>
      <c r="AE295" s="408">
        <v>62870</v>
      </c>
      <c r="AF295" s="408">
        <v>56530</v>
      </c>
      <c r="AG295" s="472">
        <v>50200</v>
      </c>
      <c r="AH295" s="460">
        <f t="shared" ref="AH295:AI310" si="20">IF(AG295-1580&gt;0,AG295-1580,0)</f>
        <v>48620</v>
      </c>
      <c r="AI295" s="497">
        <f t="shared" si="20"/>
        <v>47040</v>
      </c>
      <c r="AJ295" s="500">
        <v>298300</v>
      </c>
    </row>
    <row r="296" spans="17:36">
      <c r="Q296"/>
      <c r="R296"/>
      <c r="W296" s="8"/>
      <c r="X296" s="406">
        <v>869000</v>
      </c>
      <c r="Y296" s="478">
        <v>872000</v>
      </c>
      <c r="Z296" s="508">
        <v>97340</v>
      </c>
      <c r="AA296" s="406">
        <v>90050</v>
      </c>
      <c r="AB296" s="406">
        <v>82770</v>
      </c>
      <c r="AC296" s="406">
        <v>76100</v>
      </c>
      <c r="AD296" s="406">
        <v>69770</v>
      </c>
      <c r="AE296" s="406">
        <v>63440</v>
      </c>
      <c r="AF296" s="406">
        <v>57100</v>
      </c>
      <c r="AG296" s="473">
        <v>50770</v>
      </c>
      <c r="AH296" s="460">
        <f t="shared" si="20"/>
        <v>49190</v>
      </c>
      <c r="AI296" s="497">
        <f t="shared" si="20"/>
        <v>47610</v>
      </c>
      <c r="AJ296" s="499">
        <v>299800</v>
      </c>
    </row>
    <row r="297" spans="17:36">
      <c r="Q297"/>
      <c r="R297"/>
      <c r="W297" s="8"/>
      <c r="X297" s="406">
        <v>872000</v>
      </c>
      <c r="Y297" s="478">
        <v>875000</v>
      </c>
      <c r="Z297" s="468">
        <v>97990</v>
      </c>
      <c r="AA297" s="406">
        <v>90710</v>
      </c>
      <c r="AB297" s="406">
        <v>83430</v>
      </c>
      <c r="AC297" s="406">
        <v>76670</v>
      </c>
      <c r="AD297" s="406">
        <v>70340</v>
      </c>
      <c r="AE297" s="406">
        <v>64010</v>
      </c>
      <c r="AF297" s="406">
        <v>57670</v>
      </c>
      <c r="AG297" s="473">
        <v>51340</v>
      </c>
      <c r="AH297" s="460">
        <f t="shared" si="20"/>
        <v>49760</v>
      </c>
      <c r="AI297" s="497">
        <f t="shared" si="20"/>
        <v>48180</v>
      </c>
      <c r="AJ297" s="499">
        <v>301200</v>
      </c>
    </row>
    <row r="298" spans="17:36">
      <c r="Q298"/>
      <c r="R298"/>
      <c r="W298" s="8"/>
      <c r="X298" s="406">
        <v>875000</v>
      </c>
      <c r="Y298" s="478">
        <v>878000</v>
      </c>
      <c r="Z298" s="468">
        <v>98650</v>
      </c>
      <c r="AA298" s="406">
        <v>91370</v>
      </c>
      <c r="AB298" s="406">
        <v>84080</v>
      </c>
      <c r="AC298" s="406">
        <v>77240</v>
      </c>
      <c r="AD298" s="406">
        <v>70910</v>
      </c>
      <c r="AE298" s="406">
        <v>64580</v>
      </c>
      <c r="AF298" s="406">
        <v>58240</v>
      </c>
      <c r="AG298" s="473">
        <v>51910</v>
      </c>
      <c r="AH298" s="460">
        <f t="shared" si="20"/>
        <v>50330</v>
      </c>
      <c r="AI298" s="497">
        <f t="shared" si="20"/>
        <v>48750</v>
      </c>
      <c r="AJ298" s="499">
        <v>302600</v>
      </c>
    </row>
    <row r="299" spans="17:36">
      <c r="Q299"/>
      <c r="R299"/>
      <c r="W299" s="8"/>
      <c r="X299" s="406">
        <v>878000</v>
      </c>
      <c r="Y299" s="478">
        <v>881000</v>
      </c>
      <c r="Z299" s="468">
        <v>99300</v>
      </c>
      <c r="AA299" s="406">
        <v>92020</v>
      </c>
      <c r="AB299" s="406">
        <v>84740</v>
      </c>
      <c r="AC299" s="406">
        <v>77810</v>
      </c>
      <c r="AD299" s="406">
        <v>71480</v>
      </c>
      <c r="AE299" s="406">
        <v>65150</v>
      </c>
      <c r="AF299" s="406">
        <v>58810</v>
      </c>
      <c r="AG299" s="473">
        <v>52480</v>
      </c>
      <c r="AH299" s="460">
        <f t="shared" si="20"/>
        <v>50900</v>
      </c>
      <c r="AI299" s="497">
        <f t="shared" si="20"/>
        <v>49320</v>
      </c>
      <c r="AJ299" s="499">
        <v>304100</v>
      </c>
    </row>
    <row r="300" spans="17:36">
      <c r="Q300"/>
      <c r="R300"/>
      <c r="W300" s="8"/>
      <c r="X300" s="408">
        <v>881000</v>
      </c>
      <c r="Y300" s="479">
        <v>884000</v>
      </c>
      <c r="Z300" s="469">
        <v>99960</v>
      </c>
      <c r="AA300" s="408">
        <v>92680</v>
      </c>
      <c r="AB300" s="408">
        <v>85390</v>
      </c>
      <c r="AC300" s="408">
        <v>78380</v>
      </c>
      <c r="AD300" s="408">
        <v>72050</v>
      </c>
      <c r="AE300" s="408">
        <v>65720</v>
      </c>
      <c r="AF300" s="408">
        <v>59380</v>
      </c>
      <c r="AG300" s="472">
        <v>53050</v>
      </c>
      <c r="AH300" s="460">
        <f t="shared" si="20"/>
        <v>51470</v>
      </c>
      <c r="AI300" s="497">
        <f t="shared" si="20"/>
        <v>49890</v>
      </c>
      <c r="AJ300" s="500">
        <v>305500</v>
      </c>
    </row>
    <row r="301" spans="17:36" ht="14.25" thickBot="1">
      <c r="Q301"/>
      <c r="R301"/>
      <c r="W301" s="8"/>
      <c r="X301" s="410">
        <v>884000</v>
      </c>
      <c r="Y301" s="480">
        <v>887000</v>
      </c>
      <c r="Z301" s="508">
        <v>100610</v>
      </c>
      <c r="AA301" s="410">
        <v>93330</v>
      </c>
      <c r="AB301" s="410">
        <v>86050</v>
      </c>
      <c r="AC301" s="410">
        <v>78950</v>
      </c>
      <c r="AD301" s="410">
        <v>72620</v>
      </c>
      <c r="AE301" s="410">
        <v>66290</v>
      </c>
      <c r="AF301" s="410">
        <v>59950</v>
      </c>
      <c r="AG301" s="474">
        <v>53620</v>
      </c>
      <c r="AH301" s="460">
        <f t="shared" si="20"/>
        <v>52040</v>
      </c>
      <c r="AI301" s="497">
        <f t="shared" si="20"/>
        <v>50460</v>
      </c>
      <c r="AJ301" s="501">
        <v>307000</v>
      </c>
    </row>
    <row r="302" spans="17:36">
      <c r="Q302"/>
      <c r="R302"/>
      <c r="W302" s="8"/>
      <c r="X302" s="557">
        <v>887000</v>
      </c>
      <c r="Y302" s="558">
        <v>890000</v>
      </c>
      <c r="Z302" s="559">
        <v>101270</v>
      </c>
      <c r="AA302" s="557">
        <v>93990</v>
      </c>
      <c r="AB302" s="557">
        <v>86700</v>
      </c>
      <c r="AC302" s="557">
        <v>79520</v>
      </c>
      <c r="AD302" s="557">
        <v>73190</v>
      </c>
      <c r="AE302" s="557">
        <v>66860</v>
      </c>
      <c r="AF302" s="557">
        <v>60520</v>
      </c>
      <c r="AG302" s="560">
        <v>54190</v>
      </c>
      <c r="AH302" s="460">
        <f t="shared" si="20"/>
        <v>52610</v>
      </c>
      <c r="AI302" s="497">
        <f t="shared" si="20"/>
        <v>51030</v>
      </c>
      <c r="AJ302" s="498">
        <v>308400</v>
      </c>
    </row>
    <row r="303" spans="17:36">
      <c r="Q303"/>
      <c r="R303"/>
      <c r="W303" s="8"/>
      <c r="X303" s="406">
        <v>890000</v>
      </c>
      <c r="Y303" s="478">
        <v>893000</v>
      </c>
      <c r="Z303" s="468">
        <v>101930</v>
      </c>
      <c r="AA303" s="406">
        <v>94640</v>
      </c>
      <c r="AB303" s="406">
        <v>87360</v>
      </c>
      <c r="AC303" s="406">
        <v>80090</v>
      </c>
      <c r="AD303" s="406">
        <v>73760</v>
      </c>
      <c r="AE303" s="406">
        <v>67430</v>
      </c>
      <c r="AF303" s="406">
        <v>61090</v>
      </c>
      <c r="AG303" s="473">
        <v>54760</v>
      </c>
      <c r="AH303" s="460">
        <f t="shared" si="20"/>
        <v>53180</v>
      </c>
      <c r="AI303" s="497">
        <f t="shared" si="20"/>
        <v>51600</v>
      </c>
      <c r="AJ303" s="499">
        <v>309800</v>
      </c>
    </row>
    <row r="304" spans="17:36">
      <c r="Q304"/>
      <c r="R304"/>
      <c r="W304" s="8"/>
      <c r="X304" s="406">
        <v>893000</v>
      </c>
      <c r="Y304" s="478">
        <v>896000</v>
      </c>
      <c r="Z304" s="468">
        <v>102580</v>
      </c>
      <c r="AA304" s="406">
        <v>95300</v>
      </c>
      <c r="AB304" s="406">
        <v>88010</v>
      </c>
      <c r="AC304" s="406">
        <v>80730</v>
      </c>
      <c r="AD304" s="406">
        <v>74330</v>
      </c>
      <c r="AE304" s="406">
        <v>68000</v>
      </c>
      <c r="AF304" s="406">
        <v>61660</v>
      </c>
      <c r="AG304" s="473">
        <v>55330</v>
      </c>
      <c r="AH304" s="460">
        <f t="shared" si="20"/>
        <v>53750</v>
      </c>
      <c r="AI304" s="497">
        <f t="shared" si="20"/>
        <v>52170</v>
      </c>
      <c r="AJ304" s="499">
        <v>311300</v>
      </c>
    </row>
    <row r="305" spans="17:36">
      <c r="Q305"/>
      <c r="R305"/>
      <c r="W305" s="8"/>
      <c r="X305" s="408">
        <v>896000</v>
      </c>
      <c r="Y305" s="479">
        <v>899000</v>
      </c>
      <c r="Z305" s="469">
        <v>103240</v>
      </c>
      <c r="AA305" s="408">
        <v>95950</v>
      </c>
      <c r="AB305" s="408">
        <v>88670</v>
      </c>
      <c r="AC305" s="408">
        <v>81390</v>
      </c>
      <c r="AD305" s="408">
        <v>74900</v>
      </c>
      <c r="AE305" s="408">
        <v>68570</v>
      </c>
      <c r="AF305" s="408">
        <v>62230</v>
      </c>
      <c r="AG305" s="472">
        <v>55900</v>
      </c>
      <c r="AH305" s="460">
        <f t="shared" si="20"/>
        <v>54320</v>
      </c>
      <c r="AI305" s="497">
        <f t="shared" si="20"/>
        <v>52740</v>
      </c>
      <c r="AJ305" s="500">
        <v>312700</v>
      </c>
    </row>
    <row r="306" spans="17:36">
      <c r="Q306"/>
      <c r="R306"/>
      <c r="W306" s="8"/>
      <c r="X306" s="406">
        <v>899000</v>
      </c>
      <c r="Y306" s="478">
        <v>902000</v>
      </c>
      <c r="Z306" s="468">
        <v>103890</v>
      </c>
      <c r="AA306" s="406">
        <v>96610</v>
      </c>
      <c r="AB306" s="406">
        <v>89330</v>
      </c>
      <c r="AC306" s="406">
        <v>82040</v>
      </c>
      <c r="AD306" s="406">
        <v>75470</v>
      </c>
      <c r="AE306" s="406">
        <v>69140</v>
      </c>
      <c r="AF306" s="406">
        <v>62800</v>
      </c>
      <c r="AG306" s="473">
        <v>56470</v>
      </c>
      <c r="AH306" s="460">
        <f t="shared" si="20"/>
        <v>54890</v>
      </c>
      <c r="AI306" s="497">
        <f t="shared" si="20"/>
        <v>53310</v>
      </c>
      <c r="AJ306" s="499">
        <v>314200</v>
      </c>
    </row>
    <row r="307" spans="17:36">
      <c r="Q307"/>
      <c r="R307"/>
      <c r="W307" s="8"/>
      <c r="X307" s="406">
        <v>902000</v>
      </c>
      <c r="Y307" s="478">
        <v>905000</v>
      </c>
      <c r="Z307" s="468">
        <v>104550</v>
      </c>
      <c r="AA307" s="406">
        <v>97260</v>
      </c>
      <c r="AB307" s="406">
        <v>89980</v>
      </c>
      <c r="AC307" s="406">
        <v>82700</v>
      </c>
      <c r="AD307" s="406">
        <v>76040</v>
      </c>
      <c r="AE307" s="406">
        <v>69710</v>
      </c>
      <c r="AF307" s="406">
        <v>63370</v>
      </c>
      <c r="AG307" s="473">
        <v>57040</v>
      </c>
      <c r="AH307" s="460">
        <f t="shared" si="20"/>
        <v>55460</v>
      </c>
      <c r="AI307" s="497">
        <f t="shared" si="20"/>
        <v>53880</v>
      </c>
      <c r="AJ307" s="499">
        <v>315600</v>
      </c>
    </row>
    <row r="308" spans="17:36">
      <c r="Q308"/>
      <c r="R308"/>
      <c r="W308" s="8"/>
      <c r="X308" s="406">
        <v>905000</v>
      </c>
      <c r="Y308" s="478">
        <v>908000</v>
      </c>
      <c r="Z308" s="468">
        <v>105200</v>
      </c>
      <c r="AA308" s="406">
        <v>97920</v>
      </c>
      <c r="AB308" s="406">
        <v>90640</v>
      </c>
      <c r="AC308" s="406">
        <v>83350</v>
      </c>
      <c r="AD308" s="406">
        <v>76610</v>
      </c>
      <c r="AE308" s="406">
        <v>70280</v>
      </c>
      <c r="AF308" s="406">
        <v>63940</v>
      </c>
      <c r="AG308" s="473">
        <v>57610</v>
      </c>
      <c r="AH308" s="460">
        <f t="shared" si="20"/>
        <v>56030</v>
      </c>
      <c r="AI308" s="497">
        <f t="shared" si="20"/>
        <v>54450</v>
      </c>
      <c r="AJ308" s="499">
        <v>317000</v>
      </c>
    </row>
    <row r="309" spans="17:36">
      <c r="Q309"/>
      <c r="R309"/>
      <c r="W309" s="8"/>
      <c r="X309" s="406">
        <v>908000</v>
      </c>
      <c r="Y309" s="478">
        <v>911000</v>
      </c>
      <c r="Z309" s="468">
        <v>105860</v>
      </c>
      <c r="AA309" s="406">
        <v>98580</v>
      </c>
      <c r="AB309" s="406">
        <v>91290</v>
      </c>
      <c r="AC309" s="406">
        <v>84010</v>
      </c>
      <c r="AD309" s="406">
        <v>77180</v>
      </c>
      <c r="AE309" s="406">
        <v>70850</v>
      </c>
      <c r="AF309" s="406">
        <v>64510</v>
      </c>
      <c r="AG309" s="473">
        <v>58180</v>
      </c>
      <c r="AH309" s="460">
        <f t="shared" si="20"/>
        <v>56600</v>
      </c>
      <c r="AI309" s="497">
        <f t="shared" si="20"/>
        <v>55020</v>
      </c>
      <c r="AJ309" s="499">
        <v>318500</v>
      </c>
    </row>
    <row r="310" spans="17:36">
      <c r="Q310"/>
      <c r="R310"/>
      <c r="W310" s="8"/>
      <c r="X310" s="408">
        <v>911000</v>
      </c>
      <c r="Y310" s="479">
        <v>914000</v>
      </c>
      <c r="Z310" s="469">
        <v>106510</v>
      </c>
      <c r="AA310" s="408">
        <v>99230</v>
      </c>
      <c r="AB310" s="408">
        <v>91950</v>
      </c>
      <c r="AC310" s="408">
        <v>84660</v>
      </c>
      <c r="AD310" s="408">
        <v>77750</v>
      </c>
      <c r="AE310" s="408">
        <v>71420</v>
      </c>
      <c r="AF310" s="408">
        <v>65080</v>
      </c>
      <c r="AG310" s="472">
        <v>58750</v>
      </c>
      <c r="AH310" s="460">
        <f t="shared" si="20"/>
        <v>57170</v>
      </c>
      <c r="AI310" s="497">
        <f t="shared" si="20"/>
        <v>55590</v>
      </c>
      <c r="AJ310" s="500">
        <v>319900</v>
      </c>
    </row>
    <row r="311" spans="17:36">
      <c r="Q311"/>
      <c r="R311"/>
      <c r="W311" s="8"/>
      <c r="X311" s="406">
        <v>914000</v>
      </c>
      <c r="Y311" s="478">
        <v>917000</v>
      </c>
      <c r="Z311" s="468">
        <v>107170</v>
      </c>
      <c r="AA311" s="406">
        <v>99890</v>
      </c>
      <c r="AB311" s="406">
        <v>92600</v>
      </c>
      <c r="AC311" s="406">
        <v>85320</v>
      </c>
      <c r="AD311" s="406">
        <v>78320</v>
      </c>
      <c r="AE311" s="406">
        <v>71990</v>
      </c>
      <c r="AF311" s="406">
        <v>65650</v>
      </c>
      <c r="AG311" s="473">
        <v>59320</v>
      </c>
      <c r="AH311" s="460">
        <f t="shared" ref="AH311:AI326" si="21">IF(AG311-1580&gt;0,AG311-1580,0)</f>
        <v>57740</v>
      </c>
      <c r="AI311" s="497">
        <f t="shared" si="21"/>
        <v>56160</v>
      </c>
      <c r="AJ311" s="499">
        <v>321400</v>
      </c>
    </row>
    <row r="312" spans="17:36">
      <c r="Q312"/>
      <c r="R312"/>
      <c r="W312" s="8"/>
      <c r="X312" s="406">
        <v>917000</v>
      </c>
      <c r="Y312" s="478">
        <v>920000</v>
      </c>
      <c r="Z312" s="468">
        <v>107830</v>
      </c>
      <c r="AA312" s="406">
        <v>100540</v>
      </c>
      <c r="AB312" s="406">
        <v>93260</v>
      </c>
      <c r="AC312" s="406">
        <v>85980</v>
      </c>
      <c r="AD312" s="406">
        <v>78890</v>
      </c>
      <c r="AE312" s="406">
        <v>72560</v>
      </c>
      <c r="AF312" s="406">
        <v>66220</v>
      </c>
      <c r="AG312" s="473">
        <v>59890</v>
      </c>
      <c r="AH312" s="460">
        <f t="shared" si="21"/>
        <v>58310</v>
      </c>
      <c r="AI312" s="497">
        <f t="shared" si="21"/>
        <v>56730</v>
      </c>
      <c r="AJ312" s="499">
        <v>322800</v>
      </c>
    </row>
    <row r="313" spans="17:36">
      <c r="Q313"/>
      <c r="R313"/>
      <c r="W313" s="8"/>
      <c r="X313" s="406">
        <v>920000</v>
      </c>
      <c r="Y313" s="478">
        <v>923000</v>
      </c>
      <c r="Z313" s="468">
        <v>108480</v>
      </c>
      <c r="AA313" s="406">
        <v>101200</v>
      </c>
      <c r="AB313" s="406">
        <v>93910</v>
      </c>
      <c r="AC313" s="406">
        <v>86630</v>
      </c>
      <c r="AD313" s="406">
        <v>79460</v>
      </c>
      <c r="AE313" s="406">
        <v>73130</v>
      </c>
      <c r="AF313" s="406">
        <v>66790</v>
      </c>
      <c r="AG313" s="473">
        <v>60460</v>
      </c>
      <c r="AH313" s="460">
        <f t="shared" si="21"/>
        <v>58880</v>
      </c>
      <c r="AI313" s="497">
        <f t="shared" si="21"/>
        <v>57300</v>
      </c>
      <c r="AJ313" s="499">
        <v>324200</v>
      </c>
    </row>
    <row r="314" spans="17:36">
      <c r="Q314"/>
      <c r="R314"/>
      <c r="W314" s="8"/>
      <c r="X314" s="406">
        <v>923000</v>
      </c>
      <c r="Y314" s="478">
        <v>926000</v>
      </c>
      <c r="Z314" s="468">
        <v>109140</v>
      </c>
      <c r="AA314" s="406">
        <v>101850</v>
      </c>
      <c r="AB314" s="406">
        <v>94570</v>
      </c>
      <c r="AC314" s="406">
        <v>87290</v>
      </c>
      <c r="AD314" s="406">
        <v>80030</v>
      </c>
      <c r="AE314" s="406">
        <v>73700</v>
      </c>
      <c r="AF314" s="406">
        <v>67360</v>
      </c>
      <c r="AG314" s="473">
        <v>61030</v>
      </c>
      <c r="AH314" s="460">
        <f t="shared" si="21"/>
        <v>59450</v>
      </c>
      <c r="AI314" s="497">
        <f t="shared" si="21"/>
        <v>57870</v>
      </c>
      <c r="AJ314" s="499">
        <v>325700</v>
      </c>
    </row>
    <row r="315" spans="17:36">
      <c r="Q315"/>
      <c r="R315"/>
      <c r="W315" s="8"/>
      <c r="X315" s="408">
        <v>926000</v>
      </c>
      <c r="Y315" s="479">
        <v>929000</v>
      </c>
      <c r="Z315" s="469">
        <v>109790</v>
      </c>
      <c r="AA315" s="408">
        <v>102510</v>
      </c>
      <c r="AB315" s="408">
        <v>95230</v>
      </c>
      <c r="AC315" s="408">
        <v>87940</v>
      </c>
      <c r="AD315" s="408">
        <v>80660</v>
      </c>
      <c r="AE315" s="408">
        <v>74270</v>
      </c>
      <c r="AF315" s="408">
        <v>67930</v>
      </c>
      <c r="AG315" s="472">
        <v>61600</v>
      </c>
      <c r="AH315" s="460">
        <f t="shared" si="21"/>
        <v>60020</v>
      </c>
      <c r="AI315" s="497">
        <f t="shared" si="21"/>
        <v>58440</v>
      </c>
      <c r="AJ315" s="500">
        <v>327100</v>
      </c>
    </row>
    <row r="316" spans="17:36">
      <c r="Q316"/>
      <c r="R316"/>
      <c r="W316" s="8"/>
      <c r="X316" s="406">
        <v>929000</v>
      </c>
      <c r="Y316" s="478">
        <v>932000</v>
      </c>
      <c r="Z316" s="468">
        <v>110450</v>
      </c>
      <c r="AA316" s="406">
        <v>103160</v>
      </c>
      <c r="AB316" s="406">
        <v>95880</v>
      </c>
      <c r="AC316" s="406">
        <v>88600</v>
      </c>
      <c r="AD316" s="406">
        <v>81310</v>
      </c>
      <c r="AE316" s="406">
        <v>74840</v>
      </c>
      <c r="AF316" s="406">
        <v>68500</v>
      </c>
      <c r="AG316" s="473">
        <v>62170</v>
      </c>
      <c r="AH316" s="460">
        <f t="shared" si="21"/>
        <v>60590</v>
      </c>
      <c r="AI316" s="497">
        <f t="shared" si="21"/>
        <v>59010</v>
      </c>
      <c r="AJ316" s="499">
        <v>328600</v>
      </c>
    </row>
    <row r="317" spans="17:36">
      <c r="Q317"/>
      <c r="R317"/>
      <c r="W317" s="8"/>
      <c r="X317" s="406">
        <v>932000</v>
      </c>
      <c r="Y317" s="478">
        <v>935000</v>
      </c>
      <c r="Z317" s="468">
        <v>111100</v>
      </c>
      <c r="AA317" s="406">
        <v>103820</v>
      </c>
      <c r="AB317" s="406">
        <v>96540</v>
      </c>
      <c r="AC317" s="406">
        <v>89250</v>
      </c>
      <c r="AD317" s="406">
        <v>81970</v>
      </c>
      <c r="AE317" s="406">
        <v>75410</v>
      </c>
      <c r="AF317" s="406">
        <v>69070</v>
      </c>
      <c r="AG317" s="473">
        <v>62740</v>
      </c>
      <c r="AH317" s="460">
        <f t="shared" si="21"/>
        <v>61160</v>
      </c>
      <c r="AI317" s="497">
        <f t="shared" si="21"/>
        <v>59580</v>
      </c>
      <c r="AJ317" s="499">
        <v>330000</v>
      </c>
    </row>
    <row r="318" spans="17:36">
      <c r="Q318"/>
      <c r="R318"/>
      <c r="W318" s="8"/>
      <c r="X318" s="406">
        <v>935000</v>
      </c>
      <c r="Y318" s="478">
        <v>938000</v>
      </c>
      <c r="Z318" s="468">
        <v>111760</v>
      </c>
      <c r="AA318" s="406">
        <v>104480</v>
      </c>
      <c r="AB318" s="406">
        <v>97190</v>
      </c>
      <c r="AC318" s="406">
        <v>89910</v>
      </c>
      <c r="AD318" s="406">
        <v>82620</v>
      </c>
      <c r="AE318" s="406">
        <v>75980</v>
      </c>
      <c r="AF318" s="406">
        <v>69640</v>
      </c>
      <c r="AG318" s="473">
        <v>63310</v>
      </c>
      <c r="AH318" s="460">
        <f t="shared" si="21"/>
        <v>61730</v>
      </c>
      <c r="AI318" s="497">
        <f t="shared" si="21"/>
        <v>60150</v>
      </c>
      <c r="AJ318" s="499">
        <v>331400</v>
      </c>
    </row>
    <row r="319" spans="17:36">
      <c r="Q319"/>
      <c r="R319"/>
      <c r="W319" s="8"/>
      <c r="X319" s="406">
        <v>938000</v>
      </c>
      <c r="Y319" s="478">
        <v>941000</v>
      </c>
      <c r="Z319" s="468">
        <v>112410</v>
      </c>
      <c r="AA319" s="406">
        <v>105130</v>
      </c>
      <c r="AB319" s="406">
        <v>97850</v>
      </c>
      <c r="AC319" s="406">
        <v>90560</v>
      </c>
      <c r="AD319" s="406">
        <v>83280</v>
      </c>
      <c r="AE319" s="406">
        <v>76550</v>
      </c>
      <c r="AF319" s="406">
        <v>70210</v>
      </c>
      <c r="AG319" s="473">
        <v>63880</v>
      </c>
      <c r="AH319" s="460">
        <f t="shared" si="21"/>
        <v>62300</v>
      </c>
      <c r="AI319" s="497">
        <f t="shared" si="21"/>
        <v>60720</v>
      </c>
      <c r="AJ319" s="499">
        <v>332900</v>
      </c>
    </row>
    <row r="320" spans="17:36">
      <c r="Q320"/>
      <c r="R320"/>
      <c r="W320" s="8"/>
      <c r="X320" s="408">
        <v>941000</v>
      </c>
      <c r="Y320" s="479">
        <v>944000</v>
      </c>
      <c r="Z320" s="469">
        <v>113070</v>
      </c>
      <c r="AA320" s="408">
        <v>105790</v>
      </c>
      <c r="AB320" s="408">
        <v>98500</v>
      </c>
      <c r="AC320" s="408">
        <v>91220</v>
      </c>
      <c r="AD320" s="408">
        <v>83940</v>
      </c>
      <c r="AE320" s="408">
        <v>77120</v>
      </c>
      <c r="AF320" s="408">
        <v>70780</v>
      </c>
      <c r="AG320" s="472">
        <v>64450</v>
      </c>
      <c r="AH320" s="460">
        <f t="shared" si="21"/>
        <v>62870</v>
      </c>
      <c r="AI320" s="497">
        <f t="shared" si="21"/>
        <v>61290</v>
      </c>
      <c r="AJ320" s="500">
        <v>334300</v>
      </c>
    </row>
    <row r="321" spans="17:36">
      <c r="Q321"/>
      <c r="R321"/>
      <c r="W321" s="8"/>
      <c r="X321" s="406">
        <v>944000</v>
      </c>
      <c r="Y321" s="478">
        <v>947000</v>
      </c>
      <c r="Z321" s="468">
        <v>113720</v>
      </c>
      <c r="AA321" s="406">
        <v>106440</v>
      </c>
      <c r="AB321" s="406">
        <v>99160</v>
      </c>
      <c r="AC321" s="406">
        <v>91870</v>
      </c>
      <c r="AD321" s="406">
        <v>84590</v>
      </c>
      <c r="AE321" s="406">
        <v>77690</v>
      </c>
      <c r="AF321" s="406">
        <v>71350</v>
      </c>
      <c r="AG321" s="473">
        <v>65020</v>
      </c>
      <c r="AH321" s="460">
        <f t="shared" si="21"/>
        <v>63440</v>
      </c>
      <c r="AI321" s="497">
        <f t="shared" si="21"/>
        <v>61860</v>
      </c>
      <c r="AJ321" s="499">
        <v>335800</v>
      </c>
    </row>
    <row r="322" spans="17:36">
      <c r="Q322"/>
      <c r="R322"/>
      <c r="W322" s="8"/>
      <c r="X322" s="406">
        <v>947000</v>
      </c>
      <c r="Y322" s="478">
        <v>950000</v>
      </c>
      <c r="Z322" s="468">
        <v>114380</v>
      </c>
      <c r="AA322" s="406">
        <v>107100</v>
      </c>
      <c r="AB322" s="406">
        <v>99810</v>
      </c>
      <c r="AC322" s="406">
        <v>92530</v>
      </c>
      <c r="AD322" s="406">
        <v>85250</v>
      </c>
      <c r="AE322" s="406">
        <v>78260</v>
      </c>
      <c r="AF322" s="406">
        <v>71920</v>
      </c>
      <c r="AG322" s="473">
        <v>65590</v>
      </c>
      <c r="AH322" s="460">
        <f t="shared" si="21"/>
        <v>64010</v>
      </c>
      <c r="AI322" s="497">
        <f t="shared" si="21"/>
        <v>62430</v>
      </c>
      <c r="AJ322" s="499">
        <v>337200</v>
      </c>
    </row>
    <row r="323" spans="17:36">
      <c r="Q323"/>
      <c r="R323"/>
      <c r="W323" s="8"/>
      <c r="X323" s="406">
        <v>950000</v>
      </c>
      <c r="Y323" s="478">
        <v>953000</v>
      </c>
      <c r="Z323" s="468">
        <v>115040</v>
      </c>
      <c r="AA323" s="406">
        <v>107750</v>
      </c>
      <c r="AB323" s="406">
        <v>100470</v>
      </c>
      <c r="AC323" s="406">
        <v>93190</v>
      </c>
      <c r="AD323" s="406">
        <v>85900</v>
      </c>
      <c r="AE323" s="406">
        <v>78830</v>
      </c>
      <c r="AF323" s="406">
        <v>72490</v>
      </c>
      <c r="AG323" s="473">
        <v>66160</v>
      </c>
      <c r="AH323" s="460">
        <f t="shared" si="21"/>
        <v>64580</v>
      </c>
      <c r="AI323" s="497">
        <f t="shared" si="21"/>
        <v>63000</v>
      </c>
      <c r="AJ323" s="499">
        <v>338600</v>
      </c>
    </row>
    <row r="324" spans="17:36">
      <c r="Q324"/>
      <c r="R324"/>
      <c r="W324" s="8"/>
      <c r="X324" s="406">
        <v>953000</v>
      </c>
      <c r="Y324" s="478">
        <v>956000</v>
      </c>
      <c r="Z324" s="468">
        <v>115690</v>
      </c>
      <c r="AA324" s="406">
        <v>108410</v>
      </c>
      <c r="AB324" s="406">
        <v>10120</v>
      </c>
      <c r="AC324" s="406">
        <v>93840</v>
      </c>
      <c r="AD324" s="406">
        <v>86560</v>
      </c>
      <c r="AE324" s="406">
        <v>79400</v>
      </c>
      <c r="AF324" s="406">
        <v>73060</v>
      </c>
      <c r="AG324" s="473">
        <v>66730</v>
      </c>
      <c r="AH324" s="460">
        <f t="shared" si="21"/>
        <v>65150</v>
      </c>
      <c r="AI324" s="497">
        <f t="shared" si="21"/>
        <v>63570</v>
      </c>
      <c r="AJ324" s="499">
        <v>340100</v>
      </c>
    </row>
    <row r="325" spans="17:36">
      <c r="Q325"/>
      <c r="R325"/>
      <c r="W325" s="8"/>
      <c r="X325" s="408">
        <v>956000</v>
      </c>
      <c r="Y325" s="479">
        <v>959000</v>
      </c>
      <c r="Z325" s="469">
        <v>116350</v>
      </c>
      <c r="AA325" s="408">
        <v>109060</v>
      </c>
      <c r="AB325" s="408">
        <v>101780</v>
      </c>
      <c r="AC325" s="408">
        <v>94500</v>
      </c>
      <c r="AD325" s="408">
        <v>87210</v>
      </c>
      <c r="AE325" s="408">
        <v>79980</v>
      </c>
      <c r="AF325" s="408">
        <v>73630</v>
      </c>
      <c r="AG325" s="472">
        <v>67300</v>
      </c>
      <c r="AH325" s="460">
        <f t="shared" si="21"/>
        <v>65720</v>
      </c>
      <c r="AI325" s="497">
        <f t="shared" si="21"/>
        <v>64140</v>
      </c>
      <c r="AJ325" s="500">
        <v>341500</v>
      </c>
    </row>
    <row r="326" spans="17:36">
      <c r="Q326"/>
      <c r="R326"/>
      <c r="W326" s="8"/>
      <c r="X326" s="406">
        <v>959000</v>
      </c>
      <c r="Y326" s="478">
        <v>962000</v>
      </c>
      <c r="Z326" s="468">
        <v>117000</v>
      </c>
      <c r="AA326" s="406">
        <v>109720</v>
      </c>
      <c r="AB326" s="406">
        <v>102440</v>
      </c>
      <c r="AC326" s="406">
        <v>95150</v>
      </c>
      <c r="AD326" s="406">
        <v>87870</v>
      </c>
      <c r="AE326" s="406">
        <v>80590</v>
      </c>
      <c r="AF326" s="406">
        <v>74200</v>
      </c>
      <c r="AG326" s="473">
        <v>67870</v>
      </c>
      <c r="AH326" s="460">
        <f t="shared" si="21"/>
        <v>66290</v>
      </c>
      <c r="AI326" s="497">
        <f t="shared" si="21"/>
        <v>64710</v>
      </c>
      <c r="AJ326" s="499">
        <v>342900</v>
      </c>
    </row>
    <row r="327" spans="17:36">
      <c r="Q327"/>
      <c r="R327"/>
      <c r="W327" s="8"/>
      <c r="X327" s="406">
        <v>962000</v>
      </c>
      <c r="Y327" s="478">
        <v>965000</v>
      </c>
      <c r="Z327" s="468">
        <v>117660</v>
      </c>
      <c r="AA327" s="406">
        <v>110370</v>
      </c>
      <c r="AB327" s="406">
        <v>103090</v>
      </c>
      <c r="AC327" s="406">
        <v>95810</v>
      </c>
      <c r="AD327" s="406">
        <v>88520</v>
      </c>
      <c r="AE327" s="406">
        <v>81240</v>
      </c>
      <c r="AF327" s="406">
        <v>74770</v>
      </c>
      <c r="AG327" s="473">
        <v>68440</v>
      </c>
      <c r="AH327" s="460">
        <f t="shared" ref="AH327:AI342" si="22">IF(AG327-1580&gt;0,AG327-1580,0)</f>
        <v>66860</v>
      </c>
      <c r="AI327" s="497">
        <f t="shared" si="22"/>
        <v>65280</v>
      </c>
      <c r="AJ327" s="499">
        <v>344400</v>
      </c>
    </row>
    <row r="328" spans="17:36">
      <c r="Q328"/>
      <c r="R328"/>
      <c r="W328" s="8"/>
      <c r="X328" s="406">
        <v>965000</v>
      </c>
      <c r="Y328" s="478">
        <v>968000</v>
      </c>
      <c r="Z328" s="468">
        <v>118310</v>
      </c>
      <c r="AA328" s="406">
        <v>111030</v>
      </c>
      <c r="AB328" s="406">
        <v>103750</v>
      </c>
      <c r="AC328" s="406">
        <v>96460</v>
      </c>
      <c r="AD328" s="406">
        <v>89180</v>
      </c>
      <c r="AE328" s="406">
        <v>81900</v>
      </c>
      <c r="AF328" s="406">
        <v>75340</v>
      </c>
      <c r="AG328" s="473">
        <v>69010</v>
      </c>
      <c r="AH328" s="460">
        <f t="shared" si="22"/>
        <v>67430</v>
      </c>
      <c r="AI328" s="497">
        <f t="shared" si="22"/>
        <v>65850</v>
      </c>
      <c r="AJ328" s="499">
        <v>345800</v>
      </c>
    </row>
    <row r="329" spans="17:36">
      <c r="Q329"/>
      <c r="R329"/>
      <c r="W329" s="8"/>
      <c r="X329" s="406">
        <v>968000</v>
      </c>
      <c r="Y329" s="478">
        <v>971000</v>
      </c>
      <c r="Z329" s="468">
        <v>118970</v>
      </c>
      <c r="AA329" s="406">
        <v>111690</v>
      </c>
      <c r="AB329" s="406">
        <v>104400</v>
      </c>
      <c r="AC329" s="406">
        <v>97120</v>
      </c>
      <c r="AD329" s="406">
        <v>89840</v>
      </c>
      <c r="AE329" s="406">
        <v>82550</v>
      </c>
      <c r="AF329" s="406">
        <v>75910</v>
      </c>
      <c r="AG329" s="473">
        <v>69580</v>
      </c>
      <c r="AH329" s="460">
        <f t="shared" si="22"/>
        <v>68000</v>
      </c>
      <c r="AI329" s="497">
        <f t="shared" si="22"/>
        <v>66420</v>
      </c>
      <c r="AJ329" s="499">
        <v>347300</v>
      </c>
    </row>
    <row r="330" spans="17:36">
      <c r="Q330"/>
      <c r="R330"/>
      <c r="W330" s="8"/>
      <c r="X330" s="408">
        <v>971000</v>
      </c>
      <c r="Y330" s="479">
        <v>974000</v>
      </c>
      <c r="Z330" s="469">
        <v>119680</v>
      </c>
      <c r="AA330" s="408">
        <v>112340</v>
      </c>
      <c r="AB330" s="408">
        <v>105060</v>
      </c>
      <c r="AC330" s="408">
        <v>97770</v>
      </c>
      <c r="AD330" s="408">
        <v>90490</v>
      </c>
      <c r="AE330" s="408">
        <v>83210</v>
      </c>
      <c r="AF330" s="408">
        <v>76480</v>
      </c>
      <c r="AG330" s="472">
        <v>70150</v>
      </c>
      <c r="AH330" s="460">
        <f t="shared" si="22"/>
        <v>68570</v>
      </c>
      <c r="AI330" s="497">
        <f t="shared" si="22"/>
        <v>66990</v>
      </c>
      <c r="AJ330" s="500">
        <v>348700</v>
      </c>
    </row>
    <row r="331" spans="17:36">
      <c r="Q331"/>
      <c r="R331"/>
      <c r="W331" s="8"/>
      <c r="X331" s="406">
        <v>974000</v>
      </c>
      <c r="Y331" s="478">
        <v>977000</v>
      </c>
      <c r="Z331" s="468">
        <v>120620</v>
      </c>
      <c r="AA331" s="406">
        <v>113000</v>
      </c>
      <c r="AB331" s="406">
        <v>105710</v>
      </c>
      <c r="AC331" s="406">
        <v>98430</v>
      </c>
      <c r="AD331" s="406">
        <v>91150</v>
      </c>
      <c r="AE331" s="406">
        <v>83860</v>
      </c>
      <c r="AF331" s="406">
        <v>77050</v>
      </c>
      <c r="AG331" s="473">
        <v>70720</v>
      </c>
      <c r="AH331" s="460">
        <f t="shared" si="22"/>
        <v>69140</v>
      </c>
      <c r="AI331" s="497">
        <f t="shared" si="22"/>
        <v>67560</v>
      </c>
      <c r="AJ331" s="499">
        <v>350100</v>
      </c>
    </row>
    <row r="332" spans="17:36">
      <c r="Q332"/>
      <c r="R332"/>
      <c r="W332" s="8"/>
      <c r="X332" s="406">
        <v>977000</v>
      </c>
      <c r="Y332" s="478">
        <v>980000</v>
      </c>
      <c r="Z332" s="468">
        <v>121560</v>
      </c>
      <c r="AA332" s="406">
        <v>113650</v>
      </c>
      <c r="AB332" s="406">
        <v>106370</v>
      </c>
      <c r="AC332" s="406">
        <v>99090</v>
      </c>
      <c r="AD332" s="406">
        <v>91800</v>
      </c>
      <c r="AE332" s="406">
        <v>84520</v>
      </c>
      <c r="AF332" s="406">
        <v>77620</v>
      </c>
      <c r="AG332" s="473">
        <v>71290</v>
      </c>
      <c r="AH332" s="460">
        <f t="shared" si="22"/>
        <v>69710</v>
      </c>
      <c r="AI332" s="497">
        <f t="shared" si="22"/>
        <v>68130</v>
      </c>
      <c r="AJ332" s="499">
        <v>351600</v>
      </c>
    </row>
    <row r="333" spans="17:36">
      <c r="Q333"/>
      <c r="R333"/>
      <c r="W333" s="8"/>
      <c r="X333" s="406">
        <v>980000</v>
      </c>
      <c r="Y333" s="478">
        <v>983000</v>
      </c>
      <c r="Z333" s="468">
        <v>122500</v>
      </c>
      <c r="AA333" s="406">
        <v>114310</v>
      </c>
      <c r="AB333" s="406">
        <v>107020</v>
      </c>
      <c r="AC333" s="406">
        <v>99740</v>
      </c>
      <c r="AD333" s="406">
        <v>92460</v>
      </c>
      <c r="AE333" s="406">
        <v>85170</v>
      </c>
      <c r="AF333" s="406">
        <v>78190</v>
      </c>
      <c r="AG333" s="473">
        <v>71860</v>
      </c>
      <c r="AH333" s="460">
        <f t="shared" si="22"/>
        <v>70280</v>
      </c>
      <c r="AI333" s="497">
        <f t="shared" si="22"/>
        <v>68700</v>
      </c>
      <c r="AJ333" s="499">
        <v>353000</v>
      </c>
    </row>
    <row r="334" spans="17:36">
      <c r="Q334"/>
      <c r="R334"/>
      <c r="W334" s="8"/>
      <c r="X334" s="406">
        <v>983000</v>
      </c>
      <c r="Y334" s="478">
        <v>986000</v>
      </c>
      <c r="Z334" s="468">
        <v>123440</v>
      </c>
      <c r="AA334" s="406">
        <v>114960</v>
      </c>
      <c r="AB334" s="406">
        <v>107680</v>
      </c>
      <c r="AC334" s="406">
        <v>100400</v>
      </c>
      <c r="AD334" s="406">
        <v>93110</v>
      </c>
      <c r="AE334" s="406">
        <v>85830</v>
      </c>
      <c r="AF334" s="406">
        <v>78760</v>
      </c>
      <c r="AG334" s="473">
        <v>72430</v>
      </c>
      <c r="AH334" s="460">
        <f t="shared" si="22"/>
        <v>70850</v>
      </c>
      <c r="AI334" s="497">
        <f t="shared" si="22"/>
        <v>69270</v>
      </c>
      <c r="AJ334" s="499">
        <v>354500</v>
      </c>
    </row>
    <row r="335" spans="17:36">
      <c r="Q335"/>
      <c r="R335"/>
      <c r="W335" s="8"/>
      <c r="X335" s="408">
        <v>986000</v>
      </c>
      <c r="Y335" s="479">
        <v>989000</v>
      </c>
      <c r="Z335" s="469">
        <v>124380</v>
      </c>
      <c r="AA335" s="408">
        <v>115620</v>
      </c>
      <c r="AB335" s="408">
        <v>108340</v>
      </c>
      <c r="AC335" s="408">
        <v>101050</v>
      </c>
      <c r="AD335" s="408">
        <v>93770</v>
      </c>
      <c r="AE335" s="408">
        <v>86480</v>
      </c>
      <c r="AF335" s="408">
        <v>79330</v>
      </c>
      <c r="AG335" s="472">
        <v>73000</v>
      </c>
      <c r="AH335" s="460">
        <f t="shared" si="22"/>
        <v>71420</v>
      </c>
      <c r="AI335" s="497">
        <f t="shared" si="22"/>
        <v>69840</v>
      </c>
      <c r="AJ335" s="500">
        <v>355900</v>
      </c>
    </row>
    <row r="336" spans="17:36">
      <c r="Q336"/>
      <c r="R336"/>
      <c r="W336" s="8"/>
      <c r="X336" s="406">
        <v>989000</v>
      </c>
      <c r="Y336" s="478">
        <v>992000</v>
      </c>
      <c r="Z336" s="468">
        <v>125320</v>
      </c>
      <c r="AA336" s="406">
        <v>116270</v>
      </c>
      <c r="AB336" s="406">
        <v>108990</v>
      </c>
      <c r="AC336" s="406">
        <v>101710</v>
      </c>
      <c r="AD336" s="406">
        <v>94420</v>
      </c>
      <c r="AE336" s="406">
        <v>87140</v>
      </c>
      <c r="AF336" s="406">
        <v>79900</v>
      </c>
      <c r="AG336" s="473">
        <v>73570</v>
      </c>
      <c r="AH336" s="460">
        <f t="shared" si="22"/>
        <v>71990</v>
      </c>
      <c r="AI336" s="497">
        <f t="shared" si="22"/>
        <v>70410</v>
      </c>
      <c r="AJ336" s="499">
        <v>357300</v>
      </c>
    </row>
    <row r="337" spans="2:36">
      <c r="Q337"/>
      <c r="R337"/>
      <c r="W337" s="8"/>
      <c r="X337" s="406">
        <v>992000</v>
      </c>
      <c r="Y337" s="478">
        <v>995000</v>
      </c>
      <c r="Z337" s="468">
        <v>126260</v>
      </c>
      <c r="AA337" s="406">
        <v>116930</v>
      </c>
      <c r="AB337" s="406">
        <v>109650</v>
      </c>
      <c r="AC337" s="406">
        <v>102360</v>
      </c>
      <c r="AD337" s="406">
        <v>95080</v>
      </c>
      <c r="AE337" s="406">
        <v>87800</v>
      </c>
      <c r="AF337" s="406">
        <v>80510</v>
      </c>
      <c r="AG337" s="473">
        <v>74140</v>
      </c>
      <c r="AH337" s="460">
        <f t="shared" si="22"/>
        <v>72560</v>
      </c>
      <c r="AI337" s="497">
        <f t="shared" si="22"/>
        <v>70980</v>
      </c>
      <c r="AJ337" s="499">
        <v>358800</v>
      </c>
    </row>
    <row r="338" spans="2:36">
      <c r="Q338"/>
      <c r="R338"/>
      <c r="W338" s="8"/>
      <c r="X338" s="406">
        <v>995000</v>
      </c>
      <c r="Y338" s="478">
        <v>998000</v>
      </c>
      <c r="Z338" s="468">
        <v>127200</v>
      </c>
      <c r="AA338" s="406">
        <v>117590</v>
      </c>
      <c r="AB338" s="406">
        <v>110300</v>
      </c>
      <c r="AC338" s="406">
        <v>103020</v>
      </c>
      <c r="AD338" s="406">
        <v>95730</v>
      </c>
      <c r="AE338" s="406">
        <v>88450</v>
      </c>
      <c r="AF338" s="406">
        <v>81170</v>
      </c>
      <c r="AG338" s="473">
        <v>74710</v>
      </c>
      <c r="AH338" s="460">
        <f t="shared" si="22"/>
        <v>73130</v>
      </c>
      <c r="AI338" s="497">
        <f t="shared" si="22"/>
        <v>71550</v>
      </c>
      <c r="AJ338" s="499">
        <v>360200</v>
      </c>
    </row>
    <row r="339" spans="2:36">
      <c r="Q339"/>
      <c r="R339"/>
      <c r="W339" s="8"/>
      <c r="X339" s="406">
        <v>998000</v>
      </c>
      <c r="Y339" s="478">
        <v>1001000</v>
      </c>
      <c r="Z339" s="468">
        <v>128140</v>
      </c>
      <c r="AA339" s="406">
        <v>118240</v>
      </c>
      <c r="AB339" s="406">
        <v>110960</v>
      </c>
      <c r="AC339" s="406">
        <v>103670</v>
      </c>
      <c r="AD339" s="406">
        <v>96390</v>
      </c>
      <c r="AE339" s="406">
        <v>89110</v>
      </c>
      <c r="AF339" s="406">
        <v>81820</v>
      </c>
      <c r="AG339" s="473">
        <v>75280</v>
      </c>
      <c r="AH339" s="460">
        <f t="shared" si="22"/>
        <v>73700</v>
      </c>
      <c r="AI339" s="497">
        <f t="shared" si="22"/>
        <v>72120</v>
      </c>
      <c r="AJ339" s="499">
        <v>361700</v>
      </c>
    </row>
    <row r="340" spans="2:36">
      <c r="Q340"/>
      <c r="R340"/>
      <c r="W340" s="8"/>
      <c r="X340" s="408">
        <v>1001000</v>
      </c>
      <c r="Y340" s="479">
        <v>1004000</v>
      </c>
      <c r="Z340" s="469">
        <v>129080</v>
      </c>
      <c r="AA340" s="408">
        <v>118900</v>
      </c>
      <c r="AB340" s="408">
        <v>111610</v>
      </c>
      <c r="AC340" s="408">
        <v>104330</v>
      </c>
      <c r="AD340" s="408">
        <v>97050</v>
      </c>
      <c r="AE340" s="408">
        <v>89760</v>
      </c>
      <c r="AF340" s="408">
        <v>82480</v>
      </c>
      <c r="AG340" s="472">
        <v>75850</v>
      </c>
      <c r="AH340" s="460">
        <f t="shared" si="22"/>
        <v>74270</v>
      </c>
      <c r="AI340" s="497">
        <f t="shared" si="22"/>
        <v>72690</v>
      </c>
      <c r="AJ340" s="500">
        <v>363100</v>
      </c>
    </row>
    <row r="341" spans="2:36">
      <c r="Q341"/>
      <c r="R341"/>
      <c r="W341" s="8"/>
      <c r="X341" s="406">
        <v>1004000</v>
      </c>
      <c r="Y341" s="478">
        <v>1007000</v>
      </c>
      <c r="Z341" s="508">
        <v>130020</v>
      </c>
      <c r="AA341" s="506">
        <v>119570</v>
      </c>
      <c r="AB341" s="506">
        <v>112270</v>
      </c>
      <c r="AC341" s="506">
        <v>104980</v>
      </c>
      <c r="AD341" s="506">
        <v>97700</v>
      </c>
      <c r="AE341" s="506">
        <v>90420</v>
      </c>
      <c r="AF341" s="506">
        <v>83130</v>
      </c>
      <c r="AG341" s="509">
        <v>76420</v>
      </c>
      <c r="AH341" s="460">
        <f t="shared" si="22"/>
        <v>74840</v>
      </c>
      <c r="AI341" s="497">
        <f t="shared" si="22"/>
        <v>73260</v>
      </c>
      <c r="AJ341" s="499">
        <v>364500</v>
      </c>
    </row>
    <row r="342" spans="2:36" ht="14.25" thickBot="1">
      <c r="Q342"/>
      <c r="R342"/>
      <c r="W342" s="8"/>
      <c r="X342" s="406">
        <v>1007000</v>
      </c>
      <c r="Y342" s="478">
        <v>1010000</v>
      </c>
      <c r="Z342" s="510">
        <v>130960</v>
      </c>
      <c r="AA342" s="511">
        <v>120510</v>
      </c>
      <c r="AB342" s="511">
        <v>112920</v>
      </c>
      <c r="AC342" s="511">
        <v>105640</v>
      </c>
      <c r="AD342" s="511">
        <v>98360</v>
      </c>
      <c r="AE342" s="511">
        <v>91070</v>
      </c>
      <c r="AF342" s="511">
        <v>83790</v>
      </c>
      <c r="AG342" s="512">
        <v>76990</v>
      </c>
      <c r="AH342" s="513">
        <f t="shared" si="22"/>
        <v>75410</v>
      </c>
      <c r="AI342" s="514">
        <f t="shared" si="22"/>
        <v>73830</v>
      </c>
      <c r="AJ342" s="515">
        <v>366000</v>
      </c>
    </row>
    <row r="343" spans="2:36" ht="15" thickTop="1" thickBot="1">
      <c r="Q343"/>
      <c r="R343"/>
      <c r="W343" s="8"/>
      <c r="X343" s="406">
        <v>1010000</v>
      </c>
      <c r="Y343" s="478">
        <v>1013000</v>
      </c>
      <c r="Z343" s="561">
        <v>131430</v>
      </c>
      <c r="AA343" s="562">
        <v>120980</v>
      </c>
      <c r="AB343" s="562">
        <v>113250</v>
      </c>
      <c r="AC343" s="562">
        <v>105970</v>
      </c>
      <c r="AD343" s="562">
        <v>98680</v>
      </c>
      <c r="AE343" s="562">
        <v>91400</v>
      </c>
      <c r="AF343" s="562">
        <v>84120</v>
      </c>
      <c r="AG343" s="563">
        <v>77270</v>
      </c>
      <c r="AH343" s="516">
        <f>IF(AG343-1580&gt;0,AG343-1580,0)</f>
        <v>75690</v>
      </c>
      <c r="AI343" s="517">
        <f>IF(AH343-1580&gt;0,AH343-1580,0)</f>
        <v>74110</v>
      </c>
      <c r="AJ343" s="515">
        <v>367400</v>
      </c>
    </row>
    <row r="344" spans="2:36" ht="14.25" thickTop="1">
      <c r="W344" s="8"/>
      <c r="X344" s="406">
        <v>1013000</v>
      </c>
      <c r="Y344" s="478">
        <v>1016000</v>
      </c>
      <c r="Z344" s="468"/>
      <c r="AA344" s="406"/>
      <c r="AB344" s="406"/>
      <c r="AC344" s="406"/>
      <c r="AD344" s="406"/>
      <c r="AE344" s="406"/>
      <c r="AF344" s="406"/>
      <c r="AG344" s="473"/>
      <c r="AH344" s="518"/>
      <c r="AI344" s="519"/>
      <c r="AJ344" s="499"/>
    </row>
    <row r="345" spans="2:36">
      <c r="B345"/>
      <c r="C345"/>
      <c r="D345"/>
      <c r="E345"/>
      <c r="F345"/>
      <c r="G345"/>
      <c r="H345"/>
      <c r="I345"/>
      <c r="J345"/>
      <c r="K345"/>
      <c r="W345" s="8"/>
      <c r="X345" s="408">
        <v>1016000</v>
      </c>
      <c r="Y345" s="479">
        <v>1019000</v>
      </c>
      <c r="Z345" s="469"/>
      <c r="AA345" s="408"/>
      <c r="AB345" s="408"/>
      <c r="AC345" s="408"/>
      <c r="AD345" s="408"/>
      <c r="AE345" s="408"/>
      <c r="AF345" s="408"/>
      <c r="AG345" s="472"/>
      <c r="AH345" s="460"/>
      <c r="AI345" s="497"/>
      <c r="AJ345" s="500"/>
    </row>
    <row r="346" spans="2:36">
      <c r="B346"/>
      <c r="C346"/>
      <c r="D346"/>
      <c r="E346"/>
      <c r="F346"/>
      <c r="G346"/>
      <c r="H346"/>
      <c r="I346"/>
      <c r="J346"/>
      <c r="K346"/>
      <c r="W346" s="8"/>
      <c r="X346" s="406">
        <v>1019000</v>
      </c>
      <c r="Y346" s="478">
        <v>1022000</v>
      </c>
      <c r="Z346" s="468"/>
      <c r="AA346" s="406"/>
      <c r="AB346" s="406"/>
      <c r="AC346" s="406"/>
      <c r="AD346" s="406"/>
      <c r="AE346" s="406"/>
      <c r="AF346" s="406"/>
      <c r="AG346" s="473"/>
      <c r="AH346" s="460"/>
      <c r="AI346" s="497"/>
      <c r="AJ346" s="499"/>
    </row>
    <row r="347" spans="2:36">
      <c r="B347"/>
      <c r="C347"/>
      <c r="D347"/>
      <c r="E347"/>
      <c r="F347"/>
      <c r="G347"/>
      <c r="H347"/>
      <c r="I347"/>
      <c r="J347"/>
      <c r="K347"/>
      <c r="W347" s="8"/>
      <c r="X347" s="406">
        <v>1022000</v>
      </c>
      <c r="Y347" s="478">
        <v>1025000</v>
      </c>
      <c r="Z347" s="468"/>
      <c r="AA347" s="406"/>
      <c r="AB347" s="406"/>
      <c r="AC347" s="406"/>
      <c r="AD347" s="406"/>
      <c r="AE347" s="406"/>
      <c r="AF347" s="406"/>
      <c r="AG347" s="473"/>
      <c r="AH347" s="460"/>
      <c r="AI347" s="497"/>
      <c r="AJ347" s="499"/>
    </row>
    <row r="348" spans="2:36">
      <c r="W348" s="8"/>
      <c r="X348" s="406">
        <v>1025000</v>
      </c>
      <c r="Y348" s="478">
        <v>1028000</v>
      </c>
      <c r="Z348" s="468"/>
      <c r="AA348" s="406"/>
      <c r="AB348" s="406"/>
      <c r="AC348" s="406"/>
      <c r="AD348" s="406"/>
      <c r="AE348" s="406"/>
      <c r="AF348" s="406"/>
      <c r="AG348" s="473"/>
      <c r="AH348" s="460"/>
      <c r="AI348" s="497"/>
      <c r="AJ348" s="499"/>
    </row>
    <row r="349" spans="2:36">
      <c r="W349" s="8"/>
      <c r="X349" s="406">
        <v>1028000</v>
      </c>
      <c r="Y349" s="478">
        <v>1031000</v>
      </c>
      <c r="Z349" s="468"/>
      <c r="AA349" s="406"/>
      <c r="AB349" s="406"/>
      <c r="AC349" s="406"/>
      <c r="AD349" s="406"/>
      <c r="AE349" s="406"/>
      <c r="AF349" s="406"/>
      <c r="AG349" s="473"/>
      <c r="AH349" s="460"/>
      <c r="AI349" s="497"/>
      <c r="AJ349" s="499"/>
    </row>
    <row r="350" spans="2:36">
      <c r="W350" s="8"/>
      <c r="X350" s="408">
        <v>1031000</v>
      </c>
      <c r="Y350" s="479">
        <v>1034000</v>
      </c>
      <c r="Z350" s="469"/>
      <c r="AA350" s="408"/>
      <c r="AB350" s="408"/>
      <c r="AC350" s="408"/>
      <c r="AD350" s="408"/>
      <c r="AE350" s="408"/>
      <c r="AF350" s="408"/>
      <c r="AG350" s="472"/>
      <c r="AH350" s="460"/>
      <c r="AI350" s="497"/>
      <c r="AJ350" s="500"/>
    </row>
    <row r="351" spans="2:36" ht="14.25" thickBot="1">
      <c r="W351" s="8"/>
      <c r="X351" s="410">
        <v>1034000</v>
      </c>
      <c r="Y351" s="480">
        <v>1037000</v>
      </c>
      <c r="Z351" s="470"/>
      <c r="AA351" s="410"/>
      <c r="AB351" s="410"/>
      <c r="AC351" s="410"/>
      <c r="AD351" s="410"/>
      <c r="AE351" s="410"/>
      <c r="AF351" s="410"/>
      <c r="AG351" s="474"/>
      <c r="AH351" s="460"/>
      <c r="AI351" s="497"/>
      <c r="AJ351" s="501"/>
    </row>
    <row r="352" spans="2:36">
      <c r="W352" s="8"/>
      <c r="X352" s="406">
        <v>1037000</v>
      </c>
      <c r="Y352" s="478">
        <v>1040000</v>
      </c>
      <c r="Z352" s="468"/>
      <c r="AA352" s="406"/>
      <c r="AB352" s="406"/>
      <c r="AC352" s="406"/>
      <c r="AD352" s="406"/>
      <c r="AE352" s="406"/>
      <c r="AF352" s="406"/>
      <c r="AG352" s="473"/>
      <c r="AH352" s="460"/>
      <c r="AI352" s="497"/>
      <c r="AJ352" s="499"/>
    </row>
    <row r="353" spans="23:36">
      <c r="W353" s="8"/>
      <c r="X353" s="406">
        <v>1040000</v>
      </c>
      <c r="Y353" s="478">
        <v>1043000</v>
      </c>
      <c r="Z353" s="468"/>
      <c r="AA353" s="406"/>
      <c r="AB353" s="406"/>
      <c r="AC353" s="406"/>
      <c r="AD353" s="406"/>
      <c r="AE353" s="406"/>
      <c r="AF353" s="406"/>
      <c r="AG353" s="473"/>
      <c r="AH353" s="460"/>
      <c r="AI353" s="497"/>
      <c r="AJ353" s="499"/>
    </row>
    <row r="354" spans="23:36">
      <c r="W354" s="8"/>
      <c r="X354" s="406">
        <v>1043000</v>
      </c>
      <c r="Y354" s="478">
        <v>1046000</v>
      </c>
      <c r="Z354" s="468"/>
      <c r="AA354" s="406"/>
      <c r="AB354" s="406"/>
      <c r="AC354" s="406"/>
      <c r="AD354" s="406"/>
      <c r="AE354" s="406"/>
      <c r="AF354" s="406"/>
      <c r="AG354" s="473"/>
      <c r="AH354" s="460"/>
      <c r="AI354" s="497"/>
      <c r="AJ354" s="499"/>
    </row>
    <row r="355" spans="23:36">
      <c r="W355" s="8"/>
      <c r="X355" s="408">
        <v>1046000</v>
      </c>
      <c r="Y355" s="479">
        <v>1049000</v>
      </c>
      <c r="Z355" s="469"/>
      <c r="AA355" s="408"/>
      <c r="AB355" s="408"/>
      <c r="AC355" s="408"/>
      <c r="AD355" s="408"/>
      <c r="AE355" s="408"/>
      <c r="AF355" s="408"/>
      <c r="AG355" s="472"/>
      <c r="AH355" s="460"/>
      <c r="AI355" s="497"/>
      <c r="AJ355" s="500"/>
    </row>
    <row r="356" spans="23:36">
      <c r="W356" s="8"/>
      <c r="X356" s="406">
        <v>1049000</v>
      </c>
      <c r="Y356" s="478">
        <v>1052000</v>
      </c>
      <c r="Z356" s="468"/>
      <c r="AA356" s="406"/>
      <c r="AB356" s="406"/>
      <c r="AC356" s="406"/>
      <c r="AD356" s="406"/>
      <c r="AE356" s="406"/>
      <c r="AF356" s="406"/>
      <c r="AG356" s="473"/>
      <c r="AH356" s="460"/>
      <c r="AI356" s="497"/>
      <c r="AJ356" s="499"/>
    </row>
    <row r="357" spans="23:36">
      <c r="W357" s="8"/>
      <c r="X357" s="406">
        <v>1052000</v>
      </c>
      <c r="Y357" s="478">
        <v>1055000</v>
      </c>
      <c r="Z357" s="468"/>
      <c r="AA357" s="406"/>
      <c r="AB357" s="406"/>
      <c r="AC357" s="406"/>
      <c r="AD357" s="406"/>
      <c r="AE357" s="406"/>
      <c r="AF357" s="406"/>
      <c r="AG357" s="473"/>
      <c r="AH357" s="460"/>
      <c r="AI357" s="497"/>
      <c r="AJ357" s="499"/>
    </row>
    <row r="358" spans="23:36">
      <c r="W358" s="8"/>
      <c r="X358" s="406">
        <v>1055000</v>
      </c>
      <c r="Y358" s="478">
        <v>1058000</v>
      </c>
      <c r="Z358" s="468"/>
      <c r="AA358" s="406"/>
      <c r="AB358" s="406"/>
      <c r="AC358" s="406"/>
      <c r="AD358" s="406"/>
      <c r="AE358" s="406"/>
      <c r="AF358" s="406"/>
      <c r="AG358" s="473"/>
      <c r="AH358" s="460"/>
      <c r="AI358" s="497"/>
      <c r="AJ358" s="499"/>
    </row>
    <row r="359" spans="23:36">
      <c r="W359" s="8"/>
      <c r="X359" s="406">
        <v>1058000</v>
      </c>
      <c r="Y359" s="478">
        <v>1061000</v>
      </c>
      <c r="Z359" s="468"/>
      <c r="AA359" s="406"/>
      <c r="AB359" s="406"/>
      <c r="AC359" s="406"/>
      <c r="AD359" s="406"/>
      <c r="AE359" s="406"/>
      <c r="AF359" s="406"/>
      <c r="AG359" s="473"/>
      <c r="AH359" s="460"/>
      <c r="AI359" s="497"/>
      <c r="AJ359" s="499"/>
    </row>
    <row r="360" spans="23:36">
      <c r="W360" s="8"/>
      <c r="X360" s="408">
        <v>1061000</v>
      </c>
      <c r="Y360" s="479">
        <v>1064000</v>
      </c>
      <c r="Z360" s="469"/>
      <c r="AA360" s="408"/>
      <c r="AB360" s="408"/>
      <c r="AC360" s="408"/>
      <c r="AD360" s="408"/>
      <c r="AE360" s="408"/>
      <c r="AF360" s="408"/>
      <c r="AG360" s="472"/>
      <c r="AH360" s="460"/>
      <c r="AI360" s="497"/>
      <c r="AJ360" s="500"/>
    </row>
    <row r="361" spans="23:36">
      <c r="W361" s="8"/>
      <c r="X361" s="406">
        <v>1064000</v>
      </c>
      <c r="Y361" s="478">
        <v>1067000</v>
      </c>
      <c r="Z361" s="468"/>
      <c r="AA361" s="406"/>
      <c r="AB361" s="406"/>
      <c r="AC361" s="406"/>
      <c r="AD361" s="406"/>
      <c r="AE361" s="406"/>
      <c r="AF361" s="406"/>
      <c r="AG361" s="473"/>
      <c r="AH361" s="460"/>
      <c r="AI361" s="497"/>
      <c r="AJ361" s="499"/>
    </row>
    <row r="362" spans="23:36">
      <c r="W362" s="8"/>
      <c r="X362" s="406">
        <v>1067000</v>
      </c>
      <c r="Y362" s="478">
        <v>1070000</v>
      </c>
      <c r="Z362" s="468"/>
      <c r="AA362" s="406"/>
      <c r="AB362" s="406"/>
      <c r="AC362" s="406"/>
      <c r="AD362" s="406"/>
      <c r="AE362" s="406"/>
      <c r="AF362" s="406"/>
      <c r="AG362" s="473"/>
      <c r="AH362" s="460"/>
      <c r="AI362" s="497"/>
      <c r="AJ362" s="499"/>
    </row>
    <row r="363" spans="23:36">
      <c r="W363" s="8"/>
      <c r="X363" s="406">
        <v>1070000</v>
      </c>
      <c r="Y363" s="478">
        <v>1073000</v>
      </c>
      <c r="Z363" s="468"/>
      <c r="AA363" s="406"/>
      <c r="AB363" s="406"/>
      <c r="AC363" s="406"/>
      <c r="AD363" s="406"/>
      <c r="AE363" s="406"/>
      <c r="AF363" s="406"/>
      <c r="AG363" s="473"/>
      <c r="AH363" s="460"/>
      <c r="AI363" s="497"/>
      <c r="AJ363" s="499"/>
    </row>
    <row r="364" spans="23:36">
      <c r="W364" s="8"/>
      <c r="X364" s="406">
        <v>1073000</v>
      </c>
      <c r="Y364" s="478">
        <v>1076000</v>
      </c>
      <c r="Z364" s="468"/>
      <c r="AA364" s="406"/>
      <c r="AB364" s="406"/>
      <c r="AC364" s="406"/>
      <c r="AD364" s="406"/>
      <c r="AE364" s="406"/>
      <c r="AF364" s="406"/>
      <c r="AG364" s="473"/>
      <c r="AH364" s="460"/>
      <c r="AI364" s="497"/>
      <c r="AJ364" s="499"/>
    </row>
    <row r="365" spans="23:36">
      <c r="W365" s="8"/>
      <c r="X365" s="408">
        <v>1076000</v>
      </c>
      <c r="Y365" s="479">
        <v>1079000</v>
      </c>
      <c r="Z365" s="469"/>
      <c r="AA365" s="408"/>
      <c r="AB365" s="408"/>
      <c r="AC365" s="408"/>
      <c r="AD365" s="408"/>
      <c r="AE365" s="408"/>
      <c r="AF365" s="408"/>
      <c r="AG365" s="472"/>
      <c r="AH365" s="460"/>
      <c r="AI365" s="497"/>
      <c r="AJ365" s="500"/>
    </row>
    <row r="366" spans="23:36">
      <c r="W366" s="8"/>
      <c r="X366" s="406">
        <v>1079000</v>
      </c>
      <c r="Y366" s="478">
        <v>1082000</v>
      </c>
      <c r="Z366" s="468"/>
      <c r="AA366" s="406"/>
      <c r="AB366" s="406"/>
      <c r="AC366" s="406"/>
      <c r="AD366" s="406"/>
      <c r="AE366" s="406"/>
      <c r="AF366" s="406"/>
      <c r="AG366" s="473"/>
      <c r="AH366" s="460"/>
      <c r="AI366" s="497"/>
      <c r="AJ366" s="499"/>
    </row>
    <row r="367" spans="23:36">
      <c r="W367" s="8"/>
      <c r="X367" s="406">
        <v>1082000</v>
      </c>
      <c r="Y367" s="478">
        <v>1085000</v>
      </c>
      <c r="Z367" s="468"/>
      <c r="AA367" s="406"/>
      <c r="AB367" s="406"/>
      <c r="AC367" s="406"/>
      <c r="AD367" s="406"/>
      <c r="AE367" s="406"/>
      <c r="AF367" s="406"/>
      <c r="AG367" s="473"/>
      <c r="AH367" s="460"/>
      <c r="AI367" s="497"/>
      <c r="AJ367" s="499"/>
    </row>
    <row r="368" spans="23:36">
      <c r="W368" s="8"/>
      <c r="X368" s="406">
        <v>1085000</v>
      </c>
      <c r="Y368" s="478">
        <v>1088000</v>
      </c>
      <c r="Z368" s="468"/>
      <c r="AA368" s="406"/>
      <c r="AB368" s="406"/>
      <c r="AC368" s="406"/>
      <c r="AD368" s="406"/>
      <c r="AE368" s="406"/>
      <c r="AF368" s="406"/>
      <c r="AG368" s="473"/>
      <c r="AH368" s="460"/>
      <c r="AI368" s="497"/>
      <c r="AJ368" s="499"/>
    </row>
    <row r="369" spans="23:36">
      <c r="W369" s="8"/>
      <c r="X369" s="406">
        <v>1088000</v>
      </c>
      <c r="Y369" s="478">
        <v>1091000</v>
      </c>
      <c r="Z369" s="468"/>
      <c r="AA369" s="406"/>
      <c r="AB369" s="406"/>
      <c r="AC369" s="406"/>
      <c r="AD369" s="406"/>
      <c r="AE369" s="406"/>
      <c r="AF369" s="406"/>
      <c r="AG369" s="473"/>
      <c r="AH369" s="460"/>
      <c r="AI369" s="497"/>
      <c r="AJ369" s="499"/>
    </row>
    <row r="370" spans="23:36">
      <c r="W370" s="8"/>
      <c r="X370" s="408">
        <v>1091000</v>
      </c>
      <c r="Y370" s="479">
        <v>1094000</v>
      </c>
      <c r="Z370" s="469"/>
      <c r="AA370" s="408"/>
      <c r="AB370" s="408"/>
      <c r="AC370" s="408"/>
      <c r="AD370" s="408"/>
      <c r="AE370" s="408"/>
      <c r="AF370" s="408"/>
      <c r="AG370" s="472"/>
      <c r="AH370" s="460"/>
      <c r="AI370" s="497"/>
      <c r="AJ370" s="500"/>
    </row>
    <row r="371" spans="23:36">
      <c r="W371" s="8"/>
      <c r="X371" s="406">
        <v>1094000</v>
      </c>
      <c r="Y371" s="478">
        <v>1097000</v>
      </c>
      <c r="Z371" s="468"/>
      <c r="AA371" s="406"/>
      <c r="AB371" s="406"/>
      <c r="AC371" s="406"/>
      <c r="AD371" s="406"/>
      <c r="AE371" s="406"/>
      <c r="AF371" s="406"/>
      <c r="AG371" s="473"/>
      <c r="AH371" s="460"/>
      <c r="AI371" s="497"/>
      <c r="AJ371" s="499"/>
    </row>
    <row r="372" spans="23:36">
      <c r="W372" s="8"/>
      <c r="X372" s="406">
        <v>1097000</v>
      </c>
      <c r="Y372" s="478">
        <v>1100000</v>
      </c>
      <c r="Z372" s="468"/>
      <c r="AA372" s="406"/>
      <c r="AB372" s="406"/>
      <c r="AC372" s="406"/>
      <c r="AD372" s="406"/>
      <c r="AE372" s="406"/>
      <c r="AF372" s="406"/>
      <c r="AG372" s="473"/>
      <c r="AH372" s="460"/>
      <c r="AI372" s="497"/>
      <c r="AJ372" s="499"/>
    </row>
    <row r="373" spans="23:36">
      <c r="W373" s="8"/>
      <c r="X373" s="406">
        <v>1100000</v>
      </c>
      <c r="Y373" s="478">
        <v>1103000</v>
      </c>
      <c r="Z373" s="468"/>
      <c r="AA373" s="406"/>
      <c r="AB373" s="406"/>
      <c r="AC373" s="406"/>
      <c r="AD373" s="406"/>
      <c r="AE373" s="406"/>
      <c r="AF373" s="406"/>
      <c r="AG373" s="473"/>
      <c r="AH373" s="460"/>
      <c r="AI373" s="497"/>
      <c r="AJ373" s="499"/>
    </row>
    <row r="374" spans="23:36">
      <c r="W374" s="8"/>
      <c r="X374" s="406">
        <v>1103000</v>
      </c>
      <c r="Y374" s="478">
        <v>1106000</v>
      </c>
      <c r="Z374" s="468"/>
      <c r="AA374" s="406"/>
      <c r="AB374" s="406"/>
      <c r="AC374" s="406"/>
      <c r="AD374" s="406"/>
      <c r="AE374" s="406"/>
      <c r="AF374" s="406"/>
      <c r="AG374" s="473"/>
      <c r="AH374" s="460"/>
      <c r="AI374" s="497"/>
      <c r="AJ374" s="499"/>
    </row>
    <row r="375" spans="23:36">
      <c r="W375" s="8"/>
      <c r="X375" s="408">
        <v>1106000</v>
      </c>
      <c r="Y375" s="479">
        <v>1109000</v>
      </c>
      <c r="Z375" s="469"/>
      <c r="AA375" s="408"/>
      <c r="AB375" s="408"/>
      <c r="AC375" s="408"/>
      <c r="AD375" s="408"/>
      <c r="AE375" s="408"/>
      <c r="AF375" s="408"/>
      <c r="AG375" s="472"/>
      <c r="AH375" s="460"/>
      <c r="AI375" s="497"/>
      <c r="AJ375" s="500"/>
    </row>
    <row r="376" spans="23:36">
      <c r="W376" s="8"/>
      <c r="X376" s="406">
        <v>1109000</v>
      </c>
      <c r="Y376" s="478">
        <v>1112000</v>
      </c>
      <c r="Z376" s="468"/>
      <c r="AA376" s="406"/>
      <c r="AB376" s="406"/>
      <c r="AC376" s="406"/>
      <c r="AD376" s="406"/>
      <c r="AE376" s="406"/>
      <c r="AF376" s="406"/>
      <c r="AG376" s="473"/>
      <c r="AH376" s="460"/>
      <c r="AI376" s="497"/>
      <c r="AJ376" s="499"/>
    </row>
    <row r="377" spans="23:36">
      <c r="W377" s="8"/>
      <c r="X377" s="406">
        <v>1112000</v>
      </c>
      <c r="Y377" s="478">
        <v>1115000</v>
      </c>
      <c r="Z377" s="468"/>
      <c r="AA377" s="406"/>
      <c r="AB377" s="406"/>
      <c r="AC377" s="406"/>
      <c r="AD377" s="406"/>
      <c r="AE377" s="406"/>
      <c r="AF377" s="406"/>
      <c r="AG377" s="473"/>
      <c r="AH377" s="460"/>
      <c r="AI377" s="497"/>
      <c r="AJ377" s="499"/>
    </row>
    <row r="378" spans="23:36">
      <c r="W378" s="8"/>
      <c r="X378" s="406">
        <v>1115000</v>
      </c>
      <c r="Y378" s="478">
        <v>1118000</v>
      </c>
      <c r="Z378" s="468"/>
      <c r="AA378" s="406"/>
      <c r="AB378" s="406"/>
      <c r="AC378" s="406"/>
      <c r="AD378" s="406"/>
      <c r="AE378" s="406"/>
      <c r="AF378" s="406"/>
      <c r="AG378" s="473"/>
      <c r="AH378" s="460"/>
      <c r="AI378" s="497"/>
      <c r="AJ378" s="499"/>
    </row>
    <row r="379" spans="23:36">
      <c r="W379" s="8"/>
      <c r="X379" s="406">
        <v>1118000</v>
      </c>
      <c r="Y379" s="478">
        <v>1121000</v>
      </c>
      <c r="Z379" s="468"/>
      <c r="AA379" s="406"/>
      <c r="AB379" s="406"/>
      <c r="AC379" s="406"/>
      <c r="AD379" s="406"/>
      <c r="AE379" s="406"/>
      <c r="AF379" s="406"/>
      <c r="AG379" s="473"/>
      <c r="AH379" s="460"/>
      <c r="AI379" s="497"/>
      <c r="AJ379" s="499"/>
    </row>
    <row r="380" spans="23:36">
      <c r="W380" s="8"/>
      <c r="X380" s="408">
        <v>1121000</v>
      </c>
      <c r="Y380" s="479">
        <v>1124000</v>
      </c>
      <c r="Z380" s="469"/>
      <c r="AA380" s="408"/>
      <c r="AB380" s="408"/>
      <c r="AC380" s="408"/>
      <c r="AD380" s="408"/>
      <c r="AE380" s="408"/>
      <c r="AF380" s="408"/>
      <c r="AG380" s="472"/>
      <c r="AH380" s="460"/>
      <c r="AI380" s="497"/>
      <c r="AJ380" s="500"/>
    </row>
    <row r="381" spans="23:36">
      <c r="W381" s="8"/>
      <c r="X381" s="406">
        <v>1124000</v>
      </c>
      <c r="Y381" s="478">
        <v>1127000</v>
      </c>
      <c r="Z381" s="468"/>
      <c r="AA381" s="406"/>
      <c r="AB381" s="406"/>
      <c r="AC381" s="406"/>
      <c r="AD381" s="406"/>
      <c r="AE381" s="406"/>
      <c r="AF381" s="406"/>
      <c r="AG381" s="473"/>
      <c r="AH381" s="460"/>
      <c r="AI381" s="497"/>
      <c r="AJ381" s="499"/>
    </row>
    <row r="382" spans="23:36">
      <c r="W382" s="8"/>
      <c r="X382" s="406">
        <v>1127000</v>
      </c>
      <c r="Y382" s="478">
        <v>1130000</v>
      </c>
      <c r="Z382" s="468"/>
      <c r="AA382" s="406"/>
      <c r="AB382" s="406"/>
      <c r="AC382" s="406"/>
      <c r="AD382" s="406"/>
      <c r="AE382" s="406"/>
      <c r="AF382" s="406"/>
      <c r="AG382" s="473"/>
      <c r="AH382" s="460"/>
      <c r="AI382" s="497"/>
      <c r="AJ382" s="499"/>
    </row>
    <row r="383" spans="23:36" ht="14.25" thickBot="1">
      <c r="W383" s="8"/>
      <c r="X383" s="787">
        <v>1130000</v>
      </c>
      <c r="Y383" s="788"/>
      <c r="Z383" s="475"/>
      <c r="AA383" s="476"/>
      <c r="AB383" s="476"/>
      <c r="AC383" s="476"/>
      <c r="AD383" s="476"/>
      <c r="AE383" s="476"/>
      <c r="AF383" s="476"/>
      <c r="AG383" s="477"/>
      <c r="AH383" s="460"/>
      <c r="AI383" s="497"/>
      <c r="AJ383" s="520"/>
    </row>
    <row r="384" spans="23:36" ht="14.25" thickTop="1">
      <c r="Z384" s="521"/>
    </row>
    <row r="385" spans="19:26">
      <c r="Z385" s="366"/>
    </row>
    <row r="386" spans="19:26">
      <c r="Z386" s="366"/>
    </row>
    <row r="387" spans="19:26">
      <c r="Z387" s="366"/>
    </row>
    <row r="388" spans="19:26">
      <c r="S388" s="658"/>
      <c r="T388"/>
      <c r="Z388" s="366"/>
    </row>
    <row r="389" spans="19:26" ht="27">
      <c r="S389" s="594" t="s">
        <v>184</v>
      </c>
      <c r="T389"/>
    </row>
    <row r="390" spans="19:26" ht="27">
      <c r="S390" s="595" t="s">
        <v>187</v>
      </c>
      <c r="T390"/>
    </row>
    <row r="391" spans="19:26">
      <c r="S391" s="772" t="s">
        <v>189</v>
      </c>
      <c r="T391"/>
    </row>
    <row r="392" spans="19:26">
      <c r="S392" s="773"/>
      <c r="T392"/>
    </row>
    <row r="393" spans="19:26">
      <c r="S393" s="774"/>
      <c r="T393"/>
    </row>
    <row r="394" spans="19:26" ht="27">
      <c r="S394" s="595" t="s">
        <v>194</v>
      </c>
      <c r="T394"/>
    </row>
    <row r="395" spans="19:26">
      <c r="S395"/>
      <c r="T395" s="593"/>
    </row>
    <row r="396" spans="19:26">
      <c r="S396"/>
      <c r="T396" s="599" t="s">
        <v>263</v>
      </c>
    </row>
    <row r="397" spans="19:26">
      <c r="S397"/>
      <c r="T397" s="596" t="s">
        <v>94</v>
      </c>
    </row>
    <row r="398" spans="19:26">
      <c r="S398" s="597"/>
      <c r="T398" s="598" t="s">
        <v>264</v>
      </c>
    </row>
    <row r="399" spans="19:26">
      <c r="S399" s="597"/>
      <c r="T399" s="597"/>
    </row>
    <row r="404" spans="44:48" ht="17.25">
      <c r="AR404" s="790" t="s">
        <v>7</v>
      </c>
      <c r="AS404" s="790"/>
      <c r="AT404" s="8"/>
      <c r="AU404" s="8"/>
      <c r="AV404" s="8"/>
    </row>
    <row r="405" spans="44:48">
      <c r="AR405" s="8"/>
      <c r="AS405" s="8"/>
      <c r="AT405" s="8"/>
      <c r="AU405" s="8"/>
      <c r="AV405" s="8"/>
    </row>
    <row r="406" spans="44:48" ht="16.5">
      <c r="AR406" s="367" t="s">
        <v>178</v>
      </c>
      <c r="AS406" s="8"/>
      <c r="AT406" s="8"/>
      <c r="AU406" s="8"/>
      <c r="AV406" s="8"/>
    </row>
    <row r="407" spans="44:48">
      <c r="AR407" s="368"/>
      <c r="AS407" s="8"/>
      <c r="AT407" s="8"/>
      <c r="AU407" s="8"/>
      <c r="AV407" s="8"/>
    </row>
    <row r="408" spans="44:48">
      <c r="AR408" s="368" t="s">
        <v>179</v>
      </c>
      <c r="AS408" s="8"/>
      <c r="AT408" s="8"/>
      <c r="AU408" s="8"/>
      <c r="AV408" s="8"/>
    </row>
    <row r="409" spans="44:48">
      <c r="AR409" s="368" t="s">
        <v>180</v>
      </c>
      <c r="AS409" s="8"/>
      <c r="AT409" s="8"/>
      <c r="AU409" s="8"/>
      <c r="AV409" s="8"/>
    </row>
    <row r="410" spans="44:48">
      <c r="AR410" s="791" t="s">
        <v>181</v>
      </c>
      <c r="AS410" s="792"/>
      <c r="AT410" s="792"/>
      <c r="AU410" s="792"/>
      <c r="AV410" s="8"/>
    </row>
    <row r="411" spans="44:48" ht="18.75" customHeight="1">
      <c r="AR411" s="793" t="s">
        <v>182</v>
      </c>
      <c r="AS411" s="794"/>
      <c r="AT411" s="369" t="s">
        <v>183</v>
      </c>
      <c r="AU411" s="369" t="s">
        <v>184</v>
      </c>
      <c r="AV411" s="8"/>
    </row>
    <row r="412" spans="44:48" ht="20.25" customHeight="1">
      <c r="AR412" s="370">
        <v>1</v>
      </c>
      <c r="AS412" s="370" t="s">
        <v>185</v>
      </c>
      <c r="AT412" s="370" t="s">
        <v>186</v>
      </c>
      <c r="AU412" s="370" t="s">
        <v>187</v>
      </c>
      <c r="AV412" s="8"/>
    </row>
    <row r="413" spans="44:48" ht="38.25" customHeight="1">
      <c r="AR413" s="795">
        <v>2</v>
      </c>
      <c r="AS413" s="371" t="s">
        <v>188</v>
      </c>
      <c r="AT413" s="795" t="s">
        <v>187</v>
      </c>
      <c r="AU413" s="795" t="s">
        <v>189</v>
      </c>
      <c r="AV413" s="8"/>
    </row>
    <row r="414" spans="44:48" ht="45.75" customHeight="1">
      <c r="AR414" s="796"/>
      <c r="AS414" s="372" t="s">
        <v>190</v>
      </c>
      <c r="AT414" s="796"/>
      <c r="AU414" s="796"/>
      <c r="AV414" s="8"/>
    </row>
    <row r="415" spans="44:48" ht="19.5" customHeight="1">
      <c r="AR415" s="797"/>
      <c r="AS415" s="373" t="s">
        <v>191</v>
      </c>
      <c r="AT415" s="797"/>
      <c r="AU415" s="797"/>
      <c r="AV415" s="8"/>
    </row>
    <row r="416" spans="44:48" ht="31.5" customHeight="1">
      <c r="AR416" s="370">
        <v>3</v>
      </c>
      <c r="AS416" s="370" t="s">
        <v>192</v>
      </c>
      <c r="AT416" s="370" t="s">
        <v>193</v>
      </c>
      <c r="AU416" s="370" t="s">
        <v>194</v>
      </c>
      <c r="AV416" s="8"/>
    </row>
    <row r="417" spans="44:48">
      <c r="AR417" s="368" t="s">
        <v>195</v>
      </c>
      <c r="AS417" s="8"/>
      <c r="AT417" s="8"/>
      <c r="AU417" s="8"/>
      <c r="AV417" s="374"/>
    </row>
    <row r="418" spans="44:48">
      <c r="AR418" s="8"/>
      <c r="AS418" s="8"/>
      <c r="AT418" s="8"/>
      <c r="AU418" s="8"/>
      <c r="AV418" s="375" t="s">
        <v>197</v>
      </c>
    </row>
    <row r="419" spans="44:48" ht="17.25">
      <c r="AR419" s="389" t="s">
        <v>223</v>
      </c>
      <c r="AS419" s="789" t="s">
        <v>224</v>
      </c>
      <c r="AT419" s="789"/>
      <c r="AU419" s="8"/>
      <c r="AV419" s="376" t="s">
        <v>94</v>
      </c>
    </row>
    <row r="420" spans="44:48">
      <c r="AR420" s="271"/>
      <c r="AS420" s="454" t="s">
        <v>247</v>
      </c>
      <c r="AT420" s="271"/>
      <c r="AU420" s="271"/>
      <c r="AV420" s="377" t="s">
        <v>196</v>
      </c>
    </row>
    <row r="421" spans="44:48" ht="17.25">
      <c r="AR421" s="389" t="s">
        <v>234</v>
      </c>
      <c r="AS421" s="8" t="s">
        <v>235</v>
      </c>
      <c r="AT421" s="271"/>
      <c r="AU421" s="271"/>
      <c r="AV421" s="271"/>
    </row>
    <row r="422" spans="44:48">
      <c r="AR422" s="8"/>
      <c r="AS422" s="454" t="s">
        <v>236</v>
      </c>
    </row>
  </sheetData>
  <mergeCells count="16">
    <mergeCell ref="AS419:AT419"/>
    <mergeCell ref="AR404:AS404"/>
    <mergeCell ref="AR410:AU410"/>
    <mergeCell ref="AR411:AS411"/>
    <mergeCell ref="AR413:AR415"/>
    <mergeCell ref="AT413:AT415"/>
    <mergeCell ref="AU413:AU415"/>
    <mergeCell ref="H13:K13"/>
    <mergeCell ref="S391:S393"/>
    <mergeCell ref="AO2:AP2"/>
    <mergeCell ref="X1:Y2"/>
    <mergeCell ref="Z2:AG2"/>
    <mergeCell ref="AL2:AL3"/>
    <mergeCell ref="AM2:AN2"/>
    <mergeCell ref="U5:W6"/>
    <mergeCell ref="X383:Y383"/>
  </mergeCells>
  <phoneticPr fontId="3"/>
  <conditionalFormatting sqref="D78:D79 D61:D66">
    <cfRule type="cellIs" dxfId="12" priority="3" stopIfTrue="1" operator="equal">
      <formula>"日"</formula>
    </cfRule>
  </conditionalFormatting>
  <hyperlinks>
    <hyperlink ref="AV418" location="★Start初期設定!A1" display="☆start"/>
    <hyperlink ref="AV419" location="集計元帳!A1" display="集計元帳"/>
    <hyperlink ref="AV420" location="説明ほか!A1" display="page top"/>
    <hyperlink ref="AS422" r:id="rId1"/>
    <hyperlink ref="AS420" r:id="rId2"/>
    <hyperlink ref="T396" location="Start初期記入!A1" display="☆start"/>
    <hyperlink ref="T397" location="集計元帳!A1" display="集計元帳"/>
    <hyperlink ref="T398" location="説明書!A1" display="page top"/>
    <hyperlink ref="H13" r:id="rId3"/>
    <hyperlink ref="D48:G48" r:id="rId4" display="Email: kouji@clovernet.ne.jp"/>
  </hyperlinks>
  <pageMargins left="0.78700000000000003" right="0.78700000000000003" top="0.98399999999999999" bottom="0.98399999999999999" header="0.51200000000000001" footer="0.51200000000000001"/>
  <pageSetup paperSize="9" orientation="portrait" horizontalDpi="360" verticalDpi="360" r:id="rId5"/>
  <headerFooter alignWithMargins="0"/>
  <legacyDrawing r:id="rId6"/>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77"/>
  <sheetViews>
    <sheetView workbookViewId="0">
      <selection activeCell="D2" sqref="D2"/>
    </sheetView>
  </sheetViews>
  <sheetFormatPr defaultRowHeight="13.5"/>
  <cols>
    <col min="1" max="1" width="1.125" style="702" customWidth="1"/>
    <col min="2" max="2" width="2.75" style="8" customWidth="1"/>
    <col min="3" max="3" width="11.75" style="8" customWidth="1"/>
    <col min="4" max="14" width="8.625" style="8" customWidth="1"/>
    <col min="15" max="15" width="8.625" style="703" customWidth="1"/>
    <col min="16" max="16" width="10.5" style="8" customWidth="1"/>
    <col min="17" max="17" width="1.625" style="8" customWidth="1"/>
    <col min="18" max="18" width="0.875" style="8" customWidth="1"/>
    <col min="19" max="19" width="3.75" style="8" customWidth="1"/>
    <col min="20" max="20" width="11" style="8" customWidth="1"/>
    <col min="21" max="32" width="8.625" style="8" customWidth="1"/>
    <col min="33" max="33" width="11.125" style="8" customWidth="1"/>
    <col min="34" max="34" width="1.5" style="8" customWidth="1"/>
    <col min="35" max="39" width="7.75" style="8" customWidth="1"/>
    <col min="40" max="40" width="12" style="8" customWidth="1"/>
    <col min="41" max="41" width="3.5" style="8" customWidth="1"/>
    <col min="42" max="42" width="10.25" style="8" customWidth="1"/>
    <col min="43" max="16384" width="9" style="8"/>
  </cols>
  <sheetData>
    <row r="1" spans="1:75" ht="15" customHeight="1" thickTop="1" thickBot="1">
      <c r="A1" s="936" t="s">
        <v>302</v>
      </c>
      <c r="B1" s="937"/>
      <c r="C1" s="938"/>
      <c r="D1" s="743"/>
      <c r="E1" s="743"/>
      <c r="F1" s="743"/>
      <c r="G1" s="744" t="s">
        <v>303</v>
      </c>
      <c r="H1" s="744"/>
      <c r="I1" s="743"/>
      <c r="J1" s="743"/>
      <c r="K1" s="743"/>
      <c r="L1" s="743"/>
      <c r="M1" s="743"/>
      <c r="N1" s="743"/>
      <c r="O1" s="745" t="s">
        <v>304</v>
      </c>
      <c r="P1" s="743" t="s">
        <v>305</v>
      </c>
      <c r="Q1" s="743"/>
      <c r="R1" s="743"/>
      <c r="S1" s="743"/>
      <c r="T1" s="743"/>
      <c r="U1" s="743"/>
      <c r="V1" s="743"/>
      <c r="W1" s="743"/>
      <c r="X1" s="743"/>
      <c r="Y1" s="743"/>
      <c r="Z1" s="743"/>
      <c r="AA1" s="743"/>
      <c r="AB1" s="743"/>
      <c r="AC1" s="743"/>
      <c r="AD1" s="743"/>
      <c r="AE1" s="743"/>
      <c r="AF1" s="746" t="s">
        <v>304</v>
      </c>
      <c r="AG1" s="743" t="s">
        <v>306</v>
      </c>
    </row>
    <row r="2" spans="1:75" ht="14.25" customHeight="1" thickTop="1">
      <c r="A2" s="8"/>
      <c r="F2" s="702"/>
      <c r="G2" s="702"/>
      <c r="P2" s="704" t="str">
        <f>+★Start初期設定!X11</f>
        <v>a</v>
      </c>
      <c r="R2" s="705"/>
      <c r="S2" s="141"/>
      <c r="T2" s="141"/>
      <c r="U2" s="141"/>
      <c r="V2" s="141"/>
      <c r="W2" s="141"/>
      <c r="X2" s="141"/>
      <c r="Y2" s="141"/>
      <c r="Z2" s="141"/>
      <c r="AA2" s="141"/>
      <c r="AB2" s="141"/>
      <c r="AC2" s="141"/>
      <c r="AD2" s="141"/>
      <c r="AE2" s="141"/>
      <c r="AF2" s="141"/>
      <c r="AG2" s="706" t="str">
        <f>+★Start初期設定!X12</f>
        <v>ｂ</v>
      </c>
      <c r="BK2" s="707" t="s">
        <v>307</v>
      </c>
      <c r="BL2" s="707"/>
      <c r="BM2" s="708"/>
      <c r="BN2" s="708"/>
      <c r="BO2" s="708"/>
      <c r="BP2" s="708"/>
      <c r="BQ2" s="708"/>
      <c r="BR2" s="708"/>
      <c r="BS2" s="708"/>
      <c r="BT2" s="708"/>
      <c r="BU2" s="708"/>
      <c r="BV2" s="708"/>
    </row>
    <row r="3" spans="1:75" ht="13.5" customHeight="1">
      <c r="A3" s="705"/>
      <c r="B3" s="709" t="s">
        <v>24</v>
      </c>
      <c r="C3" s="710" t="s">
        <v>308</v>
      </c>
      <c r="D3" s="711">
        <v>1</v>
      </c>
      <c r="E3" s="711">
        <v>2</v>
      </c>
      <c r="F3" s="711">
        <v>3</v>
      </c>
      <c r="G3" s="711">
        <v>4</v>
      </c>
      <c r="H3" s="711">
        <v>5</v>
      </c>
      <c r="I3" s="711">
        <v>6</v>
      </c>
      <c r="J3" s="711">
        <v>7</v>
      </c>
      <c r="K3" s="711">
        <v>8</v>
      </c>
      <c r="L3" s="711">
        <v>9</v>
      </c>
      <c r="M3" s="711">
        <v>10</v>
      </c>
      <c r="N3" s="711">
        <v>11</v>
      </c>
      <c r="O3" s="712" t="s">
        <v>309</v>
      </c>
      <c r="P3" s="709" t="s">
        <v>25</v>
      </c>
      <c r="R3" s="705"/>
      <c r="S3" s="709" t="s">
        <v>71</v>
      </c>
      <c r="T3" s="710" t="s">
        <v>308</v>
      </c>
      <c r="U3" s="711">
        <v>1</v>
      </c>
      <c r="V3" s="711">
        <v>2</v>
      </c>
      <c r="W3" s="711">
        <v>3</v>
      </c>
      <c r="X3" s="711">
        <v>4</v>
      </c>
      <c r="Y3" s="711">
        <v>5</v>
      </c>
      <c r="Z3" s="711">
        <v>6</v>
      </c>
      <c r="AA3" s="711">
        <v>7</v>
      </c>
      <c r="AB3" s="711">
        <v>8</v>
      </c>
      <c r="AC3" s="711">
        <v>9</v>
      </c>
      <c r="AD3" s="711">
        <v>10</v>
      </c>
      <c r="AE3" s="711">
        <v>11</v>
      </c>
      <c r="AF3" s="712" t="s">
        <v>309</v>
      </c>
      <c r="AG3" s="709" t="s">
        <v>25</v>
      </c>
      <c r="BK3" s="713" t="s">
        <v>310</v>
      </c>
      <c r="BL3" s="713"/>
      <c r="BM3" s="708"/>
      <c r="BN3" s="708"/>
      <c r="BO3" s="708"/>
      <c r="BP3" s="708"/>
      <c r="BQ3" s="708"/>
      <c r="BR3" s="708"/>
      <c r="BS3" s="708"/>
      <c r="BT3" s="708"/>
      <c r="BU3" s="708"/>
      <c r="BV3" s="708"/>
    </row>
    <row r="4" spans="1:75" s="141" customFormat="1" ht="13.5" customHeight="1">
      <c r="A4" s="705"/>
      <c r="B4" s="923" t="s">
        <v>311</v>
      </c>
      <c r="C4" s="714" t="str">
        <f>+集計元帳!B6</f>
        <v>早朝時給</v>
      </c>
      <c r="D4" s="715" t="str">
        <f>IF(★Start初期設定!$X$5=D$3,集計元帳!$D6,"")</f>
        <v/>
      </c>
      <c r="E4" s="715" t="str">
        <f>IF(★Start初期設定!$X$5=E$3,集計元帳!$D6,"")</f>
        <v/>
      </c>
      <c r="F4" s="715" t="str">
        <f>IF(★Start初期設定!$X$5=F$3,集計元帳!$D6,"")</f>
        <v/>
      </c>
      <c r="G4" s="715">
        <f>IF(★Start初期設定!$X$5=G$3,集計元帳!$D6,"")</f>
        <v>0</v>
      </c>
      <c r="H4" s="715" t="str">
        <f>IF(★Start初期設定!$X$5=H$3,集計元帳!$D6,"")</f>
        <v/>
      </c>
      <c r="I4" s="715" t="str">
        <f>IF(★Start初期設定!$X$5=I$3,集計元帳!$D6,"")</f>
        <v/>
      </c>
      <c r="J4" s="715" t="str">
        <f>IF(★Start初期設定!$X$5=J$3,集計元帳!$D6,"")</f>
        <v/>
      </c>
      <c r="K4" s="715" t="str">
        <f>IF(★Start初期設定!$X$5=K$3,集計元帳!$D6,"")</f>
        <v/>
      </c>
      <c r="L4" s="715" t="str">
        <f>IF(★Start初期設定!$X$5=L$3,集計元帳!$D6,"")</f>
        <v/>
      </c>
      <c r="M4" s="715" t="str">
        <f>IF(★Start初期設定!$X$5=M$3,集計元帳!$D6,"")</f>
        <v/>
      </c>
      <c r="N4" s="715" t="str">
        <f>IF(★Start初期設定!$X$5=N$3,集計元帳!$D6,"")</f>
        <v/>
      </c>
      <c r="O4" s="715" t="str">
        <f>IF(★Start初期設定!$X$5=O$3,集計元帳!$D6,"")</f>
        <v/>
      </c>
      <c r="P4" s="716">
        <f>SUM(D4:O4)</f>
        <v>0</v>
      </c>
      <c r="R4" s="705"/>
      <c r="S4" s="923" t="s">
        <v>311</v>
      </c>
      <c r="T4" s="714" t="str">
        <f t="shared" ref="T4:T29" si="0">+C4</f>
        <v>早朝時給</v>
      </c>
      <c r="U4" s="715" t="str">
        <f>IF(★Start初期設定!$X$5=U$3,集計元帳!$E6,"")</f>
        <v/>
      </c>
      <c r="V4" s="715" t="str">
        <f>IF(★Start初期設定!$X$5=V$3,集計元帳!$E6,"")</f>
        <v/>
      </c>
      <c r="W4" s="715" t="str">
        <f>IF(★Start初期設定!$X$5=W$3,集計元帳!$E6,"")</f>
        <v/>
      </c>
      <c r="X4" s="715">
        <f>IF(★Start初期設定!$X$5=X$3,集計元帳!$E6,"")</f>
        <v>0</v>
      </c>
      <c r="Y4" s="715" t="str">
        <f>IF(★Start初期設定!$X$5=Y$3,集計元帳!$E6,"")</f>
        <v/>
      </c>
      <c r="Z4" s="715" t="str">
        <f>IF(★Start初期設定!$X$5=Z$3,集計元帳!$E6,"")</f>
        <v/>
      </c>
      <c r="AA4" s="715" t="str">
        <f>IF(★Start初期設定!$X$5=AA$3,集計元帳!$E6,"")</f>
        <v/>
      </c>
      <c r="AB4" s="715" t="str">
        <f>IF(★Start初期設定!$X$5=AB$3,集計元帳!$E6,"")</f>
        <v/>
      </c>
      <c r="AC4" s="715" t="str">
        <f>IF(★Start初期設定!$X$5=AC$3,集計元帳!$E6,"")</f>
        <v/>
      </c>
      <c r="AD4" s="715" t="str">
        <f>IF(★Start初期設定!$X$5=AD$3,集計元帳!$E6,"")</f>
        <v/>
      </c>
      <c r="AE4" s="715" t="str">
        <f>IF(★Start初期設定!$X$5=AE$3,集計元帳!$E6,"")</f>
        <v/>
      </c>
      <c r="AF4" s="715" t="str">
        <f>IF(★Start初期設定!$X$5=AF$3,集計元帳!$E6,"")</f>
        <v/>
      </c>
      <c r="AG4" s="716">
        <f>SUM(U4:AF4)</f>
        <v>0</v>
      </c>
      <c r="BK4" s="713" t="s">
        <v>312</v>
      </c>
      <c r="BL4" s="713"/>
      <c r="BM4" s="708"/>
      <c r="BN4" s="708"/>
      <c r="BO4" s="708"/>
      <c r="BP4" s="708"/>
      <c r="BQ4" s="708"/>
      <c r="BR4" s="708"/>
      <c r="BS4" s="708"/>
      <c r="BT4" s="708"/>
      <c r="BU4" s="708"/>
      <c r="BV4" s="708"/>
      <c r="BW4" s="8"/>
    </row>
    <row r="5" spans="1:75" s="141" customFormat="1" ht="13.5" customHeight="1">
      <c r="A5" s="705"/>
      <c r="B5" s="924"/>
      <c r="C5" s="714" t="str">
        <f>+集計元帳!B7</f>
        <v>時　　給</v>
      </c>
      <c r="D5" s="715" t="str">
        <f>IF(★Start初期設定!$X$5=D$3,集計元帳!$D7,"")</f>
        <v/>
      </c>
      <c r="E5" s="715" t="str">
        <f>IF(★Start初期設定!$X$5=E$3,集計元帳!$D7,"")</f>
        <v/>
      </c>
      <c r="F5" s="715" t="str">
        <f>IF(★Start初期設定!$X$5=F$3,集計元帳!$D7,"")</f>
        <v/>
      </c>
      <c r="G5" s="715">
        <f>IF(★Start初期設定!$X$5=G$3,集計元帳!$D7,"")</f>
        <v>0</v>
      </c>
      <c r="H5" s="715" t="str">
        <f>IF(★Start初期設定!$X$5=H$3,集計元帳!$D7,"")</f>
        <v/>
      </c>
      <c r="I5" s="715" t="str">
        <f>IF(★Start初期設定!$X$5=I$3,集計元帳!$D7,"")</f>
        <v/>
      </c>
      <c r="J5" s="715" t="str">
        <f>IF(★Start初期設定!$X$5=J$3,集計元帳!$D7,"")</f>
        <v/>
      </c>
      <c r="K5" s="715" t="str">
        <f>IF(★Start初期設定!$X$5=K$3,集計元帳!$D7,"")</f>
        <v/>
      </c>
      <c r="L5" s="715" t="str">
        <f>IF(★Start初期設定!$X$5=L$3,集計元帳!$D7,"")</f>
        <v/>
      </c>
      <c r="M5" s="715" t="str">
        <f>IF(★Start初期設定!$X$5=M$3,集計元帳!$D7,"")</f>
        <v/>
      </c>
      <c r="N5" s="715" t="str">
        <f>IF(★Start初期設定!$X$5=N$3,集計元帳!$D7,"")</f>
        <v/>
      </c>
      <c r="O5" s="715" t="str">
        <f>IF(★Start初期設定!$X$5=O$3,集計元帳!$D7,"")</f>
        <v/>
      </c>
      <c r="P5" s="716">
        <f t="shared" ref="P5:P30" si="1">SUM(D5:O5)</f>
        <v>0</v>
      </c>
      <c r="R5" s="705"/>
      <c r="S5" s="924"/>
      <c r="T5" s="714" t="str">
        <f t="shared" si="0"/>
        <v>時　　給</v>
      </c>
      <c r="U5" s="715" t="str">
        <f>IF(★Start初期設定!$X$5=U$3,集計元帳!$E7,"")</f>
        <v/>
      </c>
      <c r="V5" s="715" t="str">
        <f>IF(★Start初期設定!$X$5=V$3,集計元帳!$E7,"")</f>
        <v/>
      </c>
      <c r="W5" s="715" t="str">
        <f>IF(★Start初期設定!$X$5=W$3,集計元帳!$E7,"")</f>
        <v/>
      </c>
      <c r="X5" s="715">
        <f>IF(★Start初期設定!$X$5=X$3,集計元帳!$E7,"")</f>
        <v>0</v>
      </c>
      <c r="Y5" s="715" t="str">
        <f>IF(★Start初期設定!$X$5=Y$3,集計元帳!$E7,"")</f>
        <v/>
      </c>
      <c r="Z5" s="715" t="str">
        <f>IF(★Start初期設定!$X$5=Z$3,集計元帳!$E7,"")</f>
        <v/>
      </c>
      <c r="AA5" s="715" t="str">
        <f>IF(★Start初期設定!$X$5=AA$3,集計元帳!$E7,"")</f>
        <v/>
      </c>
      <c r="AB5" s="715" t="str">
        <f>IF(★Start初期設定!$X$5=AB$3,集計元帳!$E7,"")</f>
        <v/>
      </c>
      <c r="AC5" s="715" t="str">
        <f>IF(★Start初期設定!$X$5=AC$3,集計元帳!$E7,"")</f>
        <v/>
      </c>
      <c r="AD5" s="715" t="str">
        <f>IF(★Start初期設定!$X$5=AD$3,集計元帳!$E7,"")</f>
        <v/>
      </c>
      <c r="AE5" s="715" t="str">
        <f>IF(★Start初期設定!$X$5=AE$3,集計元帳!$E7,"")</f>
        <v/>
      </c>
      <c r="AF5" s="715" t="str">
        <f>IF(★Start初期設定!$X$5=AF$3,集計元帳!$E7,"")</f>
        <v/>
      </c>
      <c r="AG5" s="716">
        <f t="shared" ref="AG5:AG30" si="2">SUM(U5:AF5)</f>
        <v>0</v>
      </c>
      <c r="BK5" s="717" t="s">
        <v>313</v>
      </c>
      <c r="BL5" s="717"/>
      <c r="BM5" s="718"/>
      <c r="BN5" s="708"/>
      <c r="BO5" s="708"/>
      <c r="BP5" s="708"/>
      <c r="BQ5" s="708"/>
      <c r="BR5" s="708"/>
      <c r="BS5" s="708"/>
      <c r="BT5" s="708"/>
      <c r="BU5" s="708"/>
      <c r="BV5" s="708"/>
      <c r="BW5" s="8"/>
    </row>
    <row r="6" spans="1:75" s="141" customFormat="1" ht="13.5" customHeight="1">
      <c r="A6" s="705"/>
      <c r="B6" s="924"/>
      <c r="C6" s="714" t="str">
        <f>+集計元帳!B8</f>
        <v>残業時給</v>
      </c>
      <c r="D6" s="715" t="str">
        <f>IF(★Start初期設定!$X$5=D$3,集計元帳!$D8,"")</f>
        <v/>
      </c>
      <c r="E6" s="715" t="str">
        <f>IF(★Start初期設定!$X$5=E$3,集計元帳!$D8,"")</f>
        <v/>
      </c>
      <c r="F6" s="715" t="str">
        <f>IF(★Start初期設定!$X$5=F$3,集計元帳!$D8,"")</f>
        <v/>
      </c>
      <c r="G6" s="715">
        <f>IF(★Start初期設定!$X$5=G$3,集計元帳!$D8,"")</f>
        <v>0</v>
      </c>
      <c r="H6" s="715" t="str">
        <f>IF(★Start初期設定!$X$5=H$3,集計元帳!$D8,"")</f>
        <v/>
      </c>
      <c r="I6" s="715" t="str">
        <f>IF(★Start初期設定!$X$5=I$3,集計元帳!$D8,"")</f>
        <v/>
      </c>
      <c r="J6" s="715" t="str">
        <f>IF(★Start初期設定!$X$5=J$3,集計元帳!$D8,"")</f>
        <v/>
      </c>
      <c r="K6" s="715" t="str">
        <f>IF(★Start初期設定!$X$5=K$3,集計元帳!$D8,"")</f>
        <v/>
      </c>
      <c r="L6" s="715" t="str">
        <f>IF(★Start初期設定!$X$5=L$3,集計元帳!$D8,"")</f>
        <v/>
      </c>
      <c r="M6" s="715" t="str">
        <f>IF(★Start初期設定!$X$5=M$3,集計元帳!$D8,"")</f>
        <v/>
      </c>
      <c r="N6" s="715" t="str">
        <f>IF(★Start初期設定!$X$5=N$3,集計元帳!$D8,"")</f>
        <v/>
      </c>
      <c r="O6" s="715" t="str">
        <f>IF(★Start初期設定!$X$5=O$3,集計元帳!$D8,"")</f>
        <v/>
      </c>
      <c r="P6" s="716">
        <f t="shared" si="1"/>
        <v>0</v>
      </c>
      <c r="R6" s="705"/>
      <c r="S6" s="924"/>
      <c r="T6" s="714" t="str">
        <f t="shared" si="0"/>
        <v>残業時給</v>
      </c>
      <c r="U6" s="715" t="str">
        <f>IF(★Start初期設定!$X$5=U$3,集計元帳!$E8,"")</f>
        <v/>
      </c>
      <c r="V6" s="715" t="str">
        <f>IF(★Start初期設定!$X$5=V$3,集計元帳!$E8,"")</f>
        <v/>
      </c>
      <c r="W6" s="715" t="str">
        <f>IF(★Start初期設定!$X$5=W$3,集計元帳!$E8,"")</f>
        <v/>
      </c>
      <c r="X6" s="715">
        <f>IF(★Start初期設定!$X$5=X$3,集計元帳!$E8,"")</f>
        <v>0</v>
      </c>
      <c r="Y6" s="715" t="str">
        <f>IF(★Start初期設定!$X$5=Y$3,集計元帳!$E8,"")</f>
        <v/>
      </c>
      <c r="Z6" s="715" t="str">
        <f>IF(★Start初期設定!$X$5=Z$3,集計元帳!$E8,"")</f>
        <v/>
      </c>
      <c r="AA6" s="715" t="str">
        <f>IF(★Start初期設定!$X$5=AA$3,集計元帳!$E8,"")</f>
        <v/>
      </c>
      <c r="AB6" s="715" t="str">
        <f>IF(★Start初期設定!$X$5=AB$3,集計元帳!$E8,"")</f>
        <v/>
      </c>
      <c r="AC6" s="715" t="str">
        <f>IF(★Start初期設定!$X$5=AC$3,集計元帳!$E8,"")</f>
        <v/>
      </c>
      <c r="AD6" s="715" t="str">
        <f>IF(★Start初期設定!$X$5=AD$3,集計元帳!$E8,"")</f>
        <v/>
      </c>
      <c r="AE6" s="715" t="str">
        <f>IF(★Start初期設定!$X$5=AE$3,集計元帳!$E8,"")</f>
        <v/>
      </c>
      <c r="AF6" s="715" t="str">
        <f>IF(★Start初期設定!$X$5=AF$3,集計元帳!$E8,"")</f>
        <v/>
      </c>
      <c r="AG6" s="716">
        <f t="shared" si="2"/>
        <v>0</v>
      </c>
      <c r="BK6" s="717" t="s">
        <v>314</v>
      </c>
      <c r="BL6" s="717"/>
      <c r="BM6" s="718"/>
      <c r="BN6" s="708"/>
      <c r="BO6" s="708"/>
      <c r="BP6" s="708"/>
      <c r="BQ6" s="708"/>
      <c r="BR6" s="708"/>
      <c r="BS6" s="708"/>
      <c r="BT6" s="708"/>
      <c r="BU6" s="708"/>
      <c r="BV6" s="708"/>
      <c r="BW6" s="8"/>
    </row>
    <row r="7" spans="1:75" s="141" customFormat="1" ht="13.5" customHeight="1">
      <c r="A7" s="705"/>
      <c r="B7" s="924"/>
      <c r="C7" s="714" t="str">
        <f>+集計元帳!B9</f>
        <v>深夜時給</v>
      </c>
      <c r="D7" s="715" t="str">
        <f>IF(★Start初期設定!$X$5=D$3,集計元帳!$D9,"")</f>
        <v/>
      </c>
      <c r="E7" s="715" t="str">
        <f>IF(★Start初期設定!$X$5=E$3,集計元帳!$D9,"")</f>
        <v/>
      </c>
      <c r="F7" s="715" t="str">
        <f>IF(★Start初期設定!$X$5=F$3,集計元帳!$D9,"")</f>
        <v/>
      </c>
      <c r="G7" s="715">
        <f>IF(★Start初期設定!$X$5=G$3,集計元帳!$D9,"")</f>
        <v>0</v>
      </c>
      <c r="H7" s="715" t="str">
        <f>IF(★Start初期設定!$X$5=H$3,集計元帳!$D9,"")</f>
        <v/>
      </c>
      <c r="I7" s="715" t="str">
        <f>IF(★Start初期設定!$X$5=I$3,集計元帳!$D9,"")</f>
        <v/>
      </c>
      <c r="J7" s="715" t="str">
        <f>IF(★Start初期設定!$X$5=J$3,集計元帳!$D9,"")</f>
        <v/>
      </c>
      <c r="K7" s="715" t="str">
        <f>IF(★Start初期設定!$X$5=K$3,集計元帳!$D9,"")</f>
        <v/>
      </c>
      <c r="L7" s="715" t="str">
        <f>IF(★Start初期設定!$X$5=L$3,集計元帳!$D9,"")</f>
        <v/>
      </c>
      <c r="M7" s="715" t="str">
        <f>IF(★Start初期設定!$X$5=M$3,集計元帳!$D9,"")</f>
        <v/>
      </c>
      <c r="N7" s="715" t="str">
        <f>IF(★Start初期設定!$X$5=N$3,集計元帳!$D9,"")</f>
        <v/>
      </c>
      <c r="O7" s="715" t="str">
        <f>IF(★Start初期設定!$X$5=O$3,集計元帳!$D9,"")</f>
        <v/>
      </c>
      <c r="P7" s="716">
        <f t="shared" si="1"/>
        <v>0</v>
      </c>
      <c r="R7" s="705"/>
      <c r="S7" s="924"/>
      <c r="T7" s="714" t="str">
        <f t="shared" si="0"/>
        <v>深夜時給</v>
      </c>
      <c r="U7" s="715" t="str">
        <f>IF(★Start初期設定!$X$5=U$3,集計元帳!$E9,"")</f>
        <v/>
      </c>
      <c r="V7" s="715" t="str">
        <f>IF(★Start初期設定!$X$5=V$3,集計元帳!$E9,"")</f>
        <v/>
      </c>
      <c r="W7" s="715" t="str">
        <f>IF(★Start初期設定!$X$5=W$3,集計元帳!$E9,"")</f>
        <v/>
      </c>
      <c r="X7" s="715">
        <f>IF(★Start初期設定!$X$5=X$3,集計元帳!$E9,"")</f>
        <v>0</v>
      </c>
      <c r="Y7" s="715" t="str">
        <f>IF(★Start初期設定!$X$5=Y$3,集計元帳!$E9,"")</f>
        <v/>
      </c>
      <c r="Z7" s="715" t="str">
        <f>IF(★Start初期設定!$X$5=Z$3,集計元帳!$E9,"")</f>
        <v/>
      </c>
      <c r="AA7" s="715" t="str">
        <f>IF(★Start初期設定!$X$5=AA$3,集計元帳!$E9,"")</f>
        <v/>
      </c>
      <c r="AB7" s="715" t="str">
        <f>IF(★Start初期設定!$X$5=AB$3,集計元帳!$E9,"")</f>
        <v/>
      </c>
      <c r="AC7" s="715" t="str">
        <f>IF(★Start初期設定!$X$5=AC$3,集計元帳!$E9,"")</f>
        <v/>
      </c>
      <c r="AD7" s="715" t="str">
        <f>IF(★Start初期設定!$X$5=AD$3,集計元帳!$E9,"")</f>
        <v/>
      </c>
      <c r="AE7" s="715" t="str">
        <f>IF(★Start初期設定!$X$5=AE$3,集計元帳!$E9,"")</f>
        <v/>
      </c>
      <c r="AF7" s="715" t="str">
        <f>IF(★Start初期設定!$X$5=AF$3,集計元帳!$E9,"")</f>
        <v/>
      </c>
      <c r="AG7" s="716">
        <f t="shared" si="2"/>
        <v>0</v>
      </c>
      <c r="BK7" s="167"/>
      <c r="BL7" s="167"/>
      <c r="BM7" s="167"/>
      <c r="BN7" s="8"/>
      <c r="BO7" s="8"/>
      <c r="BP7" s="8"/>
      <c r="BQ7" s="8"/>
      <c r="BR7" s="8"/>
      <c r="BS7" s="8"/>
      <c r="BT7" s="8"/>
      <c r="BU7" s="8"/>
      <c r="BV7" s="8"/>
      <c r="BW7" s="8"/>
    </row>
    <row r="8" spans="1:75" s="141" customFormat="1" ht="13.5" customHeight="1">
      <c r="A8" s="705"/>
      <c r="B8" s="924"/>
      <c r="C8" s="714" t="str">
        <f>+集計元帳!B10</f>
        <v>休祭日早朝</v>
      </c>
      <c r="D8" s="715" t="str">
        <f>IF(★Start初期設定!$X$5=D$3,集計元帳!$D10,"")</f>
        <v/>
      </c>
      <c r="E8" s="715" t="str">
        <f>IF(★Start初期設定!$X$5=E$3,集計元帳!$D10,"")</f>
        <v/>
      </c>
      <c r="F8" s="715" t="str">
        <f>IF(★Start初期設定!$X$5=F$3,集計元帳!$D10,"")</f>
        <v/>
      </c>
      <c r="G8" s="715">
        <f>IF(★Start初期設定!$X$5=G$3,集計元帳!$D10,"")</f>
        <v>0</v>
      </c>
      <c r="H8" s="715" t="str">
        <f>IF(★Start初期設定!$X$5=H$3,集計元帳!$D10,"")</f>
        <v/>
      </c>
      <c r="I8" s="715" t="str">
        <f>IF(★Start初期設定!$X$5=I$3,集計元帳!$D10,"")</f>
        <v/>
      </c>
      <c r="J8" s="715" t="str">
        <f>IF(★Start初期設定!$X$5=J$3,集計元帳!$D10,"")</f>
        <v/>
      </c>
      <c r="K8" s="715" t="str">
        <f>IF(★Start初期設定!$X$5=K$3,集計元帳!$D10,"")</f>
        <v/>
      </c>
      <c r="L8" s="715" t="str">
        <f>IF(★Start初期設定!$X$5=L$3,集計元帳!$D10,"")</f>
        <v/>
      </c>
      <c r="M8" s="715" t="str">
        <f>IF(★Start初期設定!$X$5=M$3,集計元帳!$D10,"")</f>
        <v/>
      </c>
      <c r="N8" s="715" t="str">
        <f>IF(★Start初期設定!$X$5=N$3,集計元帳!$D10,"")</f>
        <v/>
      </c>
      <c r="O8" s="715" t="str">
        <f>IF(★Start初期設定!$X$5=O$3,集計元帳!$D10,"")</f>
        <v/>
      </c>
      <c r="P8" s="716">
        <f t="shared" si="1"/>
        <v>0</v>
      </c>
      <c r="R8" s="705"/>
      <c r="S8" s="924"/>
      <c r="T8" s="714" t="str">
        <f t="shared" si="0"/>
        <v>休祭日早朝</v>
      </c>
      <c r="U8" s="715" t="str">
        <f>IF(★Start初期設定!$X$5=U$3,集計元帳!$E10,"")</f>
        <v/>
      </c>
      <c r="V8" s="715" t="str">
        <f>IF(★Start初期設定!$X$5=V$3,集計元帳!$E10,"")</f>
        <v/>
      </c>
      <c r="W8" s="715" t="str">
        <f>IF(★Start初期設定!$X$5=W$3,集計元帳!$E10,"")</f>
        <v/>
      </c>
      <c r="X8" s="715">
        <f>IF(★Start初期設定!$X$5=X$3,集計元帳!$E10,"")</f>
        <v>0</v>
      </c>
      <c r="Y8" s="715" t="str">
        <f>IF(★Start初期設定!$X$5=Y$3,集計元帳!$E10,"")</f>
        <v/>
      </c>
      <c r="Z8" s="715" t="str">
        <f>IF(★Start初期設定!$X$5=Z$3,集計元帳!$E10,"")</f>
        <v/>
      </c>
      <c r="AA8" s="715" t="str">
        <f>IF(★Start初期設定!$X$5=AA$3,集計元帳!$E10,"")</f>
        <v/>
      </c>
      <c r="AB8" s="715" t="str">
        <f>IF(★Start初期設定!$X$5=AB$3,集計元帳!$E10,"")</f>
        <v/>
      </c>
      <c r="AC8" s="715" t="str">
        <f>IF(★Start初期設定!$X$5=AC$3,集計元帳!$E10,"")</f>
        <v/>
      </c>
      <c r="AD8" s="715" t="str">
        <f>IF(★Start初期設定!$X$5=AD$3,集計元帳!$E10,"")</f>
        <v/>
      </c>
      <c r="AE8" s="715" t="str">
        <f>IF(★Start初期設定!$X$5=AE$3,集計元帳!$E10,"")</f>
        <v/>
      </c>
      <c r="AF8" s="715" t="str">
        <f>IF(★Start初期設定!$X$5=AF$3,集計元帳!$E10,"")</f>
        <v/>
      </c>
      <c r="AG8" s="716">
        <f t="shared" si="2"/>
        <v>0</v>
      </c>
      <c r="BK8" s="167"/>
      <c r="BL8" s="167"/>
      <c r="BM8" s="167"/>
      <c r="BN8" s="8"/>
      <c r="BO8" s="8"/>
      <c r="BP8" s="8"/>
      <c r="BQ8" s="8"/>
      <c r="BR8" s="8"/>
      <c r="BS8" s="8"/>
      <c r="BT8" s="8"/>
      <c r="BU8" s="8"/>
      <c r="BV8" s="8"/>
      <c r="BW8" s="8"/>
    </row>
    <row r="9" spans="1:75" s="141" customFormat="1" ht="13.5" customHeight="1">
      <c r="A9" s="705"/>
      <c r="B9" s="924"/>
      <c r="C9" s="714" t="str">
        <f>+集計元帳!B11</f>
        <v>休祭日勤務</v>
      </c>
      <c r="D9" s="715" t="str">
        <f>IF(★Start初期設定!$X$5=D$3,集計元帳!$D11,"")</f>
        <v/>
      </c>
      <c r="E9" s="715" t="str">
        <f>IF(★Start初期設定!$X$5=E$3,集計元帳!$D11,"")</f>
        <v/>
      </c>
      <c r="F9" s="715" t="str">
        <f>IF(★Start初期設定!$X$5=F$3,集計元帳!$D11,"")</f>
        <v/>
      </c>
      <c r="G9" s="715">
        <f>IF(★Start初期設定!$X$5=G$3,集計元帳!$D11,"")</f>
        <v>0</v>
      </c>
      <c r="H9" s="715" t="str">
        <f>IF(★Start初期設定!$X$5=H$3,集計元帳!$D11,"")</f>
        <v/>
      </c>
      <c r="I9" s="715" t="str">
        <f>IF(★Start初期設定!$X$5=I$3,集計元帳!$D11,"")</f>
        <v/>
      </c>
      <c r="J9" s="715" t="str">
        <f>IF(★Start初期設定!$X$5=J$3,集計元帳!$D11,"")</f>
        <v/>
      </c>
      <c r="K9" s="715" t="str">
        <f>IF(★Start初期設定!$X$5=K$3,集計元帳!$D11,"")</f>
        <v/>
      </c>
      <c r="L9" s="715" t="str">
        <f>IF(★Start初期設定!$X$5=L$3,集計元帳!$D11,"")</f>
        <v/>
      </c>
      <c r="M9" s="715" t="str">
        <f>IF(★Start初期設定!$X$5=M$3,集計元帳!$D11,"")</f>
        <v/>
      </c>
      <c r="N9" s="715" t="str">
        <f>IF(★Start初期設定!$X$5=N$3,集計元帳!$D11,"")</f>
        <v/>
      </c>
      <c r="O9" s="715" t="str">
        <f>IF(★Start初期設定!$X$5=O$3,集計元帳!$D11,"")</f>
        <v/>
      </c>
      <c r="P9" s="716">
        <f t="shared" si="1"/>
        <v>0</v>
      </c>
      <c r="R9" s="705"/>
      <c r="S9" s="924"/>
      <c r="T9" s="714" t="str">
        <f t="shared" si="0"/>
        <v>休祭日勤務</v>
      </c>
      <c r="U9" s="715" t="str">
        <f>IF(★Start初期設定!$X$5=U$3,集計元帳!$E11,"")</f>
        <v/>
      </c>
      <c r="V9" s="715" t="str">
        <f>IF(★Start初期設定!$X$5=V$3,集計元帳!$E11,"")</f>
        <v/>
      </c>
      <c r="W9" s="715" t="str">
        <f>IF(★Start初期設定!$X$5=W$3,集計元帳!$E11,"")</f>
        <v/>
      </c>
      <c r="X9" s="715">
        <f>IF(★Start初期設定!$X$5=X$3,集計元帳!$E11,"")</f>
        <v>0</v>
      </c>
      <c r="Y9" s="715" t="str">
        <f>IF(★Start初期設定!$X$5=Y$3,集計元帳!$E11,"")</f>
        <v/>
      </c>
      <c r="Z9" s="715" t="str">
        <f>IF(★Start初期設定!$X$5=Z$3,集計元帳!$E11,"")</f>
        <v/>
      </c>
      <c r="AA9" s="715" t="str">
        <f>IF(★Start初期設定!$X$5=AA$3,集計元帳!$E11,"")</f>
        <v/>
      </c>
      <c r="AB9" s="715" t="str">
        <f>IF(★Start初期設定!$X$5=AB$3,集計元帳!$E11,"")</f>
        <v/>
      </c>
      <c r="AC9" s="715" t="str">
        <f>IF(★Start初期設定!$X$5=AC$3,集計元帳!$E11,"")</f>
        <v/>
      </c>
      <c r="AD9" s="715" t="str">
        <f>IF(★Start初期設定!$X$5=AD$3,集計元帳!$E11,"")</f>
        <v/>
      </c>
      <c r="AE9" s="715" t="str">
        <f>IF(★Start初期設定!$X$5=AE$3,集計元帳!$E11,"")</f>
        <v/>
      </c>
      <c r="AF9" s="715" t="str">
        <f>IF(★Start初期設定!$X$5=AF$3,集計元帳!$E11,"")</f>
        <v/>
      </c>
      <c r="AG9" s="716">
        <f t="shared" si="2"/>
        <v>0</v>
      </c>
      <c r="BK9" s="167"/>
      <c r="BL9" s="167"/>
      <c r="BM9" s="167"/>
      <c r="BN9" s="8"/>
      <c r="BO9" s="8"/>
      <c r="BP9" s="8"/>
      <c r="BQ9" s="8"/>
      <c r="BR9" s="8"/>
      <c r="BS9" s="8"/>
      <c r="BT9" s="8"/>
      <c r="BU9" s="8"/>
      <c r="BV9" s="8"/>
      <c r="BW9" s="8"/>
    </row>
    <row r="10" spans="1:75" s="141" customFormat="1" ht="13.5" customHeight="1">
      <c r="A10" s="705"/>
      <c r="B10" s="924"/>
      <c r="C10" s="714" t="str">
        <f>+集計元帳!B12</f>
        <v>休祭日残業</v>
      </c>
      <c r="D10" s="715" t="str">
        <f>IF(★Start初期設定!$X$5=D$3,集計元帳!$D12,"")</f>
        <v/>
      </c>
      <c r="E10" s="715" t="str">
        <f>IF(★Start初期設定!$X$5=E$3,集計元帳!$D12,"")</f>
        <v/>
      </c>
      <c r="F10" s="715" t="str">
        <f>IF(★Start初期設定!$X$5=F$3,集計元帳!$D12,"")</f>
        <v/>
      </c>
      <c r="G10" s="715">
        <f>IF(★Start初期設定!$X$5=G$3,集計元帳!$D12,"")</f>
        <v>0</v>
      </c>
      <c r="H10" s="715" t="str">
        <f>IF(★Start初期設定!$X$5=H$3,集計元帳!$D12,"")</f>
        <v/>
      </c>
      <c r="I10" s="715" t="str">
        <f>IF(★Start初期設定!$X$5=I$3,集計元帳!$D12,"")</f>
        <v/>
      </c>
      <c r="J10" s="715" t="str">
        <f>IF(★Start初期設定!$X$5=J$3,集計元帳!$D12,"")</f>
        <v/>
      </c>
      <c r="K10" s="715" t="str">
        <f>IF(★Start初期設定!$X$5=K$3,集計元帳!$D12,"")</f>
        <v/>
      </c>
      <c r="L10" s="715" t="str">
        <f>IF(★Start初期設定!$X$5=L$3,集計元帳!$D12,"")</f>
        <v/>
      </c>
      <c r="M10" s="715" t="str">
        <f>IF(★Start初期設定!$X$5=M$3,集計元帳!$D12,"")</f>
        <v/>
      </c>
      <c r="N10" s="715" t="str">
        <f>IF(★Start初期設定!$X$5=N$3,集計元帳!$D12,"")</f>
        <v/>
      </c>
      <c r="O10" s="715" t="str">
        <f>IF(★Start初期設定!$X$5=O$3,集計元帳!$D12,"")</f>
        <v/>
      </c>
      <c r="P10" s="716">
        <f t="shared" si="1"/>
        <v>0</v>
      </c>
      <c r="R10" s="705"/>
      <c r="S10" s="924"/>
      <c r="T10" s="714" t="str">
        <f t="shared" si="0"/>
        <v>休祭日残業</v>
      </c>
      <c r="U10" s="715" t="str">
        <f>IF(★Start初期設定!$X$5=U$3,集計元帳!$E12,"")</f>
        <v/>
      </c>
      <c r="V10" s="715" t="str">
        <f>IF(★Start初期設定!$X$5=V$3,集計元帳!$E12,"")</f>
        <v/>
      </c>
      <c r="W10" s="715" t="str">
        <f>IF(★Start初期設定!$X$5=W$3,集計元帳!$E12,"")</f>
        <v/>
      </c>
      <c r="X10" s="715">
        <f>IF(★Start初期設定!$X$5=X$3,集計元帳!$E12,"")</f>
        <v>0</v>
      </c>
      <c r="Y10" s="715" t="str">
        <f>IF(★Start初期設定!$X$5=Y$3,集計元帳!$E12,"")</f>
        <v/>
      </c>
      <c r="Z10" s="715" t="str">
        <f>IF(★Start初期設定!$X$5=Z$3,集計元帳!$E12,"")</f>
        <v/>
      </c>
      <c r="AA10" s="715" t="str">
        <f>IF(★Start初期設定!$X$5=AA$3,集計元帳!$E12,"")</f>
        <v/>
      </c>
      <c r="AB10" s="715" t="str">
        <f>IF(★Start初期設定!$X$5=AB$3,集計元帳!$E12,"")</f>
        <v/>
      </c>
      <c r="AC10" s="715" t="str">
        <f>IF(★Start初期設定!$X$5=AC$3,集計元帳!$E12,"")</f>
        <v/>
      </c>
      <c r="AD10" s="715" t="str">
        <f>IF(★Start初期設定!$X$5=AD$3,集計元帳!$E12,"")</f>
        <v/>
      </c>
      <c r="AE10" s="715" t="str">
        <f>IF(★Start初期設定!$X$5=AE$3,集計元帳!$E12,"")</f>
        <v/>
      </c>
      <c r="AF10" s="715" t="str">
        <f>IF(★Start初期設定!$X$5=AF$3,集計元帳!$E12,"")</f>
        <v/>
      </c>
      <c r="AG10" s="716">
        <f t="shared" si="2"/>
        <v>0</v>
      </c>
      <c r="BK10" s="167"/>
      <c r="BL10" s="167"/>
      <c r="BM10" s="167"/>
      <c r="BN10" s="8"/>
      <c r="BO10" s="8"/>
      <c r="BP10" s="8"/>
      <c r="BQ10" s="8"/>
      <c r="BR10" s="8"/>
      <c r="BS10" s="8"/>
      <c r="BT10" s="8"/>
      <c r="BU10" s="8"/>
      <c r="BV10" s="8"/>
      <c r="BW10" s="8"/>
    </row>
    <row r="11" spans="1:75" s="141" customFormat="1" ht="13.5" customHeight="1">
      <c r="A11" s="705"/>
      <c r="B11" s="924"/>
      <c r="C11" s="714" t="str">
        <f>+集計元帳!B13</f>
        <v>休祭日深夜</v>
      </c>
      <c r="D11" s="715" t="str">
        <f>IF(★Start初期設定!$X$5=D$3,集計元帳!$D13,"")</f>
        <v/>
      </c>
      <c r="E11" s="715" t="str">
        <f>IF(★Start初期設定!$X$5=E$3,集計元帳!$D13,"")</f>
        <v/>
      </c>
      <c r="F11" s="715" t="str">
        <f>IF(★Start初期設定!$X$5=F$3,集計元帳!$D13,"")</f>
        <v/>
      </c>
      <c r="G11" s="715">
        <f>IF(★Start初期設定!$X$5=G$3,集計元帳!$D13,"")</f>
        <v>0</v>
      </c>
      <c r="H11" s="715" t="str">
        <f>IF(★Start初期設定!$X$5=H$3,集計元帳!$D13,"")</f>
        <v/>
      </c>
      <c r="I11" s="715" t="str">
        <f>IF(★Start初期設定!$X$5=I$3,集計元帳!$D13,"")</f>
        <v/>
      </c>
      <c r="J11" s="715" t="str">
        <f>IF(★Start初期設定!$X$5=J$3,集計元帳!$D13,"")</f>
        <v/>
      </c>
      <c r="K11" s="715" t="str">
        <f>IF(★Start初期設定!$X$5=K$3,集計元帳!$D13,"")</f>
        <v/>
      </c>
      <c r="L11" s="715" t="str">
        <f>IF(★Start初期設定!$X$5=L$3,集計元帳!$D13,"")</f>
        <v/>
      </c>
      <c r="M11" s="715" t="str">
        <f>IF(★Start初期設定!$X$5=M$3,集計元帳!$D13,"")</f>
        <v/>
      </c>
      <c r="N11" s="715" t="str">
        <f>IF(★Start初期設定!$X$5=N$3,集計元帳!$D13,"")</f>
        <v/>
      </c>
      <c r="O11" s="715" t="str">
        <f>IF(★Start初期設定!$X$5=O$3,集計元帳!$D13,"")</f>
        <v/>
      </c>
      <c r="P11" s="716">
        <f t="shared" si="1"/>
        <v>0</v>
      </c>
      <c r="R11" s="705"/>
      <c r="S11" s="924"/>
      <c r="T11" s="714" t="str">
        <f t="shared" si="0"/>
        <v>休祭日深夜</v>
      </c>
      <c r="U11" s="715" t="str">
        <f>IF(★Start初期設定!$X$5=U$3,集計元帳!$E13,"")</f>
        <v/>
      </c>
      <c r="V11" s="715" t="str">
        <f>IF(★Start初期設定!$X$5=V$3,集計元帳!$E13,"")</f>
        <v/>
      </c>
      <c r="W11" s="715" t="str">
        <f>IF(★Start初期設定!$X$5=W$3,集計元帳!$E13,"")</f>
        <v/>
      </c>
      <c r="X11" s="715">
        <f>IF(★Start初期設定!$X$5=X$3,集計元帳!$E13,"")</f>
        <v>0</v>
      </c>
      <c r="Y11" s="715" t="str">
        <f>IF(★Start初期設定!$X$5=Y$3,集計元帳!$E13,"")</f>
        <v/>
      </c>
      <c r="Z11" s="715" t="str">
        <f>IF(★Start初期設定!$X$5=Z$3,集計元帳!$E13,"")</f>
        <v/>
      </c>
      <c r="AA11" s="715" t="str">
        <f>IF(★Start初期設定!$X$5=AA$3,集計元帳!$E13,"")</f>
        <v/>
      </c>
      <c r="AB11" s="715" t="str">
        <f>IF(★Start初期設定!$X$5=AB$3,集計元帳!$E13,"")</f>
        <v/>
      </c>
      <c r="AC11" s="715" t="str">
        <f>IF(★Start初期設定!$X$5=AC$3,集計元帳!$E13,"")</f>
        <v/>
      </c>
      <c r="AD11" s="715" t="str">
        <f>IF(★Start初期設定!$X$5=AD$3,集計元帳!$E13,"")</f>
        <v/>
      </c>
      <c r="AE11" s="715" t="str">
        <f>IF(★Start初期設定!$X$5=AE$3,集計元帳!$E13,"")</f>
        <v/>
      </c>
      <c r="AF11" s="715" t="str">
        <f>IF(★Start初期設定!$X$5=AF$3,集計元帳!$E13,"")</f>
        <v/>
      </c>
      <c r="AG11" s="716">
        <f t="shared" si="2"/>
        <v>0</v>
      </c>
      <c r="BK11" s="167"/>
      <c r="BL11" s="167"/>
      <c r="BM11" s="167"/>
      <c r="BN11" s="8"/>
      <c r="BO11" s="8"/>
      <c r="BP11" s="8"/>
      <c r="BQ11" s="8"/>
      <c r="BR11" s="8"/>
      <c r="BS11" s="8"/>
      <c r="BT11" s="8"/>
      <c r="BU11" s="8"/>
      <c r="BV11" s="8"/>
      <c r="BW11" s="8"/>
    </row>
    <row r="12" spans="1:75" s="141" customFormat="1" ht="13.5" customHeight="1">
      <c r="A12" s="705"/>
      <c r="B12" s="924"/>
      <c r="C12" s="714" t="str">
        <f>+集計元帳!B14</f>
        <v>家 族 手 当</v>
      </c>
      <c r="D12" s="715" t="str">
        <f>IF(★Start初期設定!$X$5=D$3,集計元帳!$D14,"")</f>
        <v/>
      </c>
      <c r="E12" s="715" t="str">
        <f>IF(★Start初期設定!$X$5=E$3,集計元帳!$D14,"")</f>
        <v/>
      </c>
      <c r="F12" s="715" t="str">
        <f>IF(★Start初期設定!$X$5=F$3,集計元帳!$D14,"")</f>
        <v/>
      </c>
      <c r="G12" s="715">
        <f>IF(★Start初期設定!$X$5=G$3,集計元帳!$D14,"")</f>
        <v>0</v>
      </c>
      <c r="H12" s="715" t="str">
        <f>IF(★Start初期設定!$X$5=H$3,集計元帳!$D14,"")</f>
        <v/>
      </c>
      <c r="I12" s="715" t="str">
        <f>IF(★Start初期設定!$X$5=I$3,集計元帳!$D14,"")</f>
        <v/>
      </c>
      <c r="J12" s="715" t="str">
        <f>IF(★Start初期設定!$X$5=J$3,集計元帳!$D14,"")</f>
        <v/>
      </c>
      <c r="K12" s="715" t="str">
        <f>IF(★Start初期設定!$X$5=K$3,集計元帳!$D14,"")</f>
        <v/>
      </c>
      <c r="L12" s="715" t="str">
        <f>IF(★Start初期設定!$X$5=L$3,集計元帳!$D14,"")</f>
        <v/>
      </c>
      <c r="M12" s="715" t="str">
        <f>IF(★Start初期設定!$X$5=M$3,集計元帳!$D14,"")</f>
        <v/>
      </c>
      <c r="N12" s="715" t="str">
        <f>IF(★Start初期設定!$X$5=N$3,集計元帳!$D14,"")</f>
        <v/>
      </c>
      <c r="O12" s="715" t="str">
        <f>IF(★Start初期設定!$X$5=O$3,集計元帳!$D14,"")</f>
        <v/>
      </c>
      <c r="P12" s="716">
        <f t="shared" si="1"/>
        <v>0</v>
      </c>
      <c r="R12" s="705"/>
      <c r="S12" s="924"/>
      <c r="T12" s="714" t="str">
        <f t="shared" si="0"/>
        <v>家 族 手 当</v>
      </c>
      <c r="U12" s="715" t="str">
        <f>IF(★Start初期設定!$X$5=U$3,集計元帳!$E14,"")</f>
        <v/>
      </c>
      <c r="V12" s="715" t="str">
        <f>IF(★Start初期設定!$X$5=V$3,集計元帳!$E14,"")</f>
        <v/>
      </c>
      <c r="W12" s="715" t="str">
        <f>IF(★Start初期設定!$X$5=W$3,集計元帳!$E14,"")</f>
        <v/>
      </c>
      <c r="X12" s="715">
        <f>IF(★Start初期設定!$X$5=X$3,集計元帳!$E14,"")</f>
        <v>0</v>
      </c>
      <c r="Y12" s="715" t="str">
        <f>IF(★Start初期設定!$X$5=Y$3,集計元帳!$E14,"")</f>
        <v/>
      </c>
      <c r="Z12" s="715" t="str">
        <f>IF(★Start初期設定!$X$5=Z$3,集計元帳!$E14,"")</f>
        <v/>
      </c>
      <c r="AA12" s="715" t="str">
        <f>IF(★Start初期設定!$X$5=AA$3,集計元帳!$E14,"")</f>
        <v/>
      </c>
      <c r="AB12" s="715" t="str">
        <f>IF(★Start初期設定!$X$5=AB$3,集計元帳!$E14,"")</f>
        <v/>
      </c>
      <c r="AC12" s="715" t="str">
        <f>IF(★Start初期設定!$X$5=AC$3,集計元帳!$E14,"")</f>
        <v/>
      </c>
      <c r="AD12" s="715" t="str">
        <f>IF(★Start初期設定!$X$5=AD$3,集計元帳!$E14,"")</f>
        <v/>
      </c>
      <c r="AE12" s="715" t="str">
        <f>IF(★Start初期設定!$X$5=AE$3,集計元帳!$E14,"")</f>
        <v/>
      </c>
      <c r="AF12" s="715" t="str">
        <f>IF(★Start初期設定!$X$5=AF$3,集計元帳!$E14,"")</f>
        <v/>
      </c>
      <c r="AG12" s="716">
        <f t="shared" si="2"/>
        <v>0</v>
      </c>
      <c r="BK12" s="8"/>
      <c r="BL12" s="8"/>
      <c r="BM12" s="8"/>
      <c r="BN12" s="8"/>
      <c r="BO12" s="8"/>
      <c r="BP12" s="8"/>
      <c r="BQ12" s="8"/>
      <c r="BR12" s="8"/>
      <c r="BS12" s="8"/>
      <c r="BT12" s="719" t="s">
        <v>315</v>
      </c>
      <c r="BU12" s="8"/>
      <c r="BV12" s="8"/>
      <c r="BW12" s="8"/>
    </row>
    <row r="13" spans="1:75" s="141" customFormat="1" ht="13.5" customHeight="1">
      <c r="A13" s="705"/>
      <c r="B13" s="924"/>
      <c r="C13" s="714" t="str">
        <f>+集計元帳!B15</f>
        <v>皆 勤 手 当</v>
      </c>
      <c r="D13" s="715" t="str">
        <f>IF(★Start初期設定!$X$5=D$3,集計元帳!$D15,"")</f>
        <v/>
      </c>
      <c r="E13" s="715" t="str">
        <f>IF(★Start初期設定!$X$5=E$3,集計元帳!$D15,"")</f>
        <v/>
      </c>
      <c r="F13" s="715" t="str">
        <f>IF(★Start初期設定!$X$5=F$3,集計元帳!$D15,"")</f>
        <v/>
      </c>
      <c r="G13" s="715">
        <f>IF(★Start初期設定!$X$5=G$3,集計元帳!$D15,"")</f>
        <v>0</v>
      </c>
      <c r="H13" s="715" t="str">
        <f>IF(★Start初期設定!$X$5=H$3,集計元帳!$D15,"")</f>
        <v/>
      </c>
      <c r="I13" s="715" t="str">
        <f>IF(★Start初期設定!$X$5=I$3,集計元帳!$D15,"")</f>
        <v/>
      </c>
      <c r="J13" s="715" t="str">
        <f>IF(★Start初期設定!$X$5=J$3,集計元帳!$D15,"")</f>
        <v/>
      </c>
      <c r="K13" s="715" t="str">
        <f>IF(★Start初期設定!$X$5=K$3,集計元帳!$D15,"")</f>
        <v/>
      </c>
      <c r="L13" s="715" t="str">
        <f>IF(★Start初期設定!$X$5=L$3,集計元帳!$D15,"")</f>
        <v/>
      </c>
      <c r="M13" s="715" t="str">
        <f>IF(★Start初期設定!$X$5=M$3,集計元帳!$D15,"")</f>
        <v/>
      </c>
      <c r="N13" s="715" t="str">
        <f>IF(★Start初期設定!$X$5=N$3,集計元帳!$D15,"")</f>
        <v/>
      </c>
      <c r="O13" s="715" t="str">
        <f>IF(★Start初期設定!$X$5=O$3,集計元帳!$D15,"")</f>
        <v/>
      </c>
      <c r="P13" s="716">
        <f t="shared" si="1"/>
        <v>0</v>
      </c>
      <c r="R13" s="705"/>
      <c r="S13" s="924"/>
      <c r="T13" s="714" t="str">
        <f t="shared" si="0"/>
        <v>皆 勤 手 当</v>
      </c>
      <c r="U13" s="715" t="str">
        <f>IF(★Start初期設定!$X$5=U$3,集計元帳!$E15,"")</f>
        <v/>
      </c>
      <c r="V13" s="715" t="str">
        <f>IF(★Start初期設定!$X$5=V$3,集計元帳!$E15,"")</f>
        <v/>
      </c>
      <c r="W13" s="715" t="str">
        <f>IF(★Start初期設定!$X$5=W$3,集計元帳!$E15,"")</f>
        <v/>
      </c>
      <c r="X13" s="715">
        <f>IF(★Start初期設定!$X$5=X$3,集計元帳!$E15,"")</f>
        <v>0</v>
      </c>
      <c r="Y13" s="715" t="str">
        <f>IF(★Start初期設定!$X$5=Y$3,集計元帳!$E15,"")</f>
        <v/>
      </c>
      <c r="Z13" s="715" t="str">
        <f>IF(★Start初期設定!$X$5=Z$3,集計元帳!$E15,"")</f>
        <v/>
      </c>
      <c r="AA13" s="715" t="str">
        <f>IF(★Start初期設定!$X$5=AA$3,集計元帳!$E15,"")</f>
        <v/>
      </c>
      <c r="AB13" s="715" t="str">
        <f>IF(★Start初期設定!$X$5=AB$3,集計元帳!$E15,"")</f>
        <v/>
      </c>
      <c r="AC13" s="715" t="str">
        <f>IF(★Start初期設定!$X$5=AC$3,集計元帳!$E15,"")</f>
        <v/>
      </c>
      <c r="AD13" s="715" t="str">
        <f>IF(★Start初期設定!$X$5=AD$3,集計元帳!$E15,"")</f>
        <v/>
      </c>
      <c r="AE13" s="715" t="str">
        <f>IF(★Start初期設定!$X$5=AE$3,集計元帳!$E15,"")</f>
        <v/>
      </c>
      <c r="AF13" s="715" t="str">
        <f>IF(★Start初期設定!$X$5=AF$3,集計元帳!$E15,"")</f>
        <v/>
      </c>
      <c r="AG13" s="716">
        <f t="shared" si="2"/>
        <v>0</v>
      </c>
      <c r="BK13" s="8"/>
      <c r="BL13" s="8"/>
      <c r="BM13" s="8"/>
      <c r="BN13" s="8"/>
      <c r="BO13" s="8"/>
      <c r="BP13" s="8"/>
      <c r="BQ13" s="8"/>
      <c r="BR13" s="8"/>
      <c r="BS13" s="8"/>
      <c r="BT13" s="8"/>
      <c r="BU13" s="8"/>
      <c r="BV13" s="8"/>
      <c r="BW13" s="8"/>
    </row>
    <row r="14" spans="1:75" s="141" customFormat="1" ht="13.5" customHeight="1">
      <c r="A14" s="705"/>
      <c r="B14" s="924"/>
      <c r="C14" s="714">
        <f>+集計元帳!B16</f>
        <v>0</v>
      </c>
      <c r="D14" s="715" t="str">
        <f>IF(★Start初期設定!$X$5=D$3,集計元帳!$D16,"")</f>
        <v/>
      </c>
      <c r="E14" s="715" t="str">
        <f>IF(★Start初期設定!$X$5=E$3,集計元帳!$D16,"")</f>
        <v/>
      </c>
      <c r="F14" s="715" t="str">
        <f>IF(★Start初期設定!$X$5=F$3,集計元帳!$D16,"")</f>
        <v/>
      </c>
      <c r="G14" s="715">
        <f>IF(★Start初期設定!$X$5=G$3,集計元帳!$D16,"")</f>
        <v>0</v>
      </c>
      <c r="H14" s="715" t="str">
        <f>IF(★Start初期設定!$X$5=H$3,集計元帳!$D16,"")</f>
        <v/>
      </c>
      <c r="I14" s="715" t="str">
        <f>IF(★Start初期設定!$X$5=I$3,集計元帳!$D16,"")</f>
        <v/>
      </c>
      <c r="J14" s="715" t="str">
        <f>IF(★Start初期設定!$X$5=J$3,集計元帳!$D16,"")</f>
        <v/>
      </c>
      <c r="K14" s="715" t="str">
        <f>IF(★Start初期設定!$X$5=K$3,集計元帳!$D16,"")</f>
        <v/>
      </c>
      <c r="L14" s="715" t="str">
        <f>IF(★Start初期設定!$X$5=L$3,集計元帳!$D16,"")</f>
        <v/>
      </c>
      <c r="M14" s="715" t="str">
        <f>IF(★Start初期設定!$X$5=M$3,集計元帳!$D16,"")</f>
        <v/>
      </c>
      <c r="N14" s="715" t="str">
        <f>IF(★Start初期設定!$X$5=N$3,集計元帳!$D16,"")</f>
        <v/>
      </c>
      <c r="O14" s="715" t="str">
        <f>IF(★Start初期設定!$X$5=O$3,集計元帳!$D16,"")</f>
        <v/>
      </c>
      <c r="P14" s="716">
        <f t="shared" si="1"/>
        <v>0</v>
      </c>
      <c r="R14" s="705"/>
      <c r="S14" s="924"/>
      <c r="T14" s="714">
        <f t="shared" si="0"/>
        <v>0</v>
      </c>
      <c r="U14" s="715" t="str">
        <f>IF(★Start初期設定!$X$5=U$3,集計元帳!$E16,"")</f>
        <v/>
      </c>
      <c r="V14" s="715" t="str">
        <f>IF(★Start初期設定!$X$5=V$3,集計元帳!$E16,"")</f>
        <v/>
      </c>
      <c r="W14" s="715" t="str">
        <f>IF(★Start初期設定!$X$5=W$3,集計元帳!$E16,"")</f>
        <v/>
      </c>
      <c r="X14" s="715">
        <f>IF(★Start初期設定!$X$5=X$3,集計元帳!$E16,"")</f>
        <v>0</v>
      </c>
      <c r="Y14" s="715" t="str">
        <f>IF(★Start初期設定!$X$5=Y$3,集計元帳!$E16,"")</f>
        <v/>
      </c>
      <c r="Z14" s="715" t="str">
        <f>IF(★Start初期設定!$X$5=Z$3,集計元帳!$E16,"")</f>
        <v/>
      </c>
      <c r="AA14" s="715" t="str">
        <f>IF(★Start初期設定!$X$5=AA$3,集計元帳!$E16,"")</f>
        <v/>
      </c>
      <c r="AB14" s="715" t="str">
        <f>IF(★Start初期設定!$X$5=AB$3,集計元帳!$E16,"")</f>
        <v/>
      </c>
      <c r="AC14" s="715" t="str">
        <f>IF(★Start初期設定!$X$5=AC$3,集計元帳!$E16,"")</f>
        <v/>
      </c>
      <c r="AD14" s="715" t="str">
        <f>IF(★Start初期設定!$X$5=AD$3,集計元帳!$E16,"")</f>
        <v/>
      </c>
      <c r="AE14" s="715" t="str">
        <f>IF(★Start初期設定!$X$5=AE$3,集計元帳!$E16,"")</f>
        <v/>
      </c>
      <c r="AF14" s="715" t="str">
        <f>IF(★Start初期設定!$X$5=AF$3,集計元帳!$E16,"")</f>
        <v/>
      </c>
      <c r="AG14" s="716">
        <f t="shared" si="2"/>
        <v>0</v>
      </c>
      <c r="BK14" s="8"/>
      <c r="BL14" s="8"/>
      <c r="BM14" s="8"/>
      <c r="BN14" s="8"/>
      <c r="BO14" s="8"/>
      <c r="BP14" s="8"/>
      <c r="BQ14" s="8"/>
      <c r="BR14" s="8"/>
      <c r="BS14" s="8"/>
      <c r="BT14" s="8"/>
      <c r="BU14" s="8"/>
      <c r="BV14" s="8"/>
      <c r="BW14" s="8"/>
    </row>
    <row r="15" spans="1:75" s="141" customFormat="1" ht="13.5" customHeight="1">
      <c r="A15" s="705"/>
      <c r="B15" s="924"/>
      <c r="C15" s="714">
        <f>+集計元帳!B17</f>
        <v>0</v>
      </c>
      <c r="D15" s="715" t="str">
        <f>IF(★Start初期設定!$X$5=D$3,集計元帳!$D17,"")</f>
        <v/>
      </c>
      <c r="E15" s="715" t="str">
        <f>IF(★Start初期設定!$X$5=E$3,集計元帳!$D17,"")</f>
        <v/>
      </c>
      <c r="F15" s="715" t="str">
        <f>IF(★Start初期設定!$X$5=F$3,集計元帳!$D17,"")</f>
        <v/>
      </c>
      <c r="G15" s="715">
        <f>IF(★Start初期設定!$X$5=G$3,集計元帳!$D17,"")</f>
        <v>0</v>
      </c>
      <c r="H15" s="715" t="str">
        <f>IF(★Start初期設定!$X$5=H$3,集計元帳!$D17,"")</f>
        <v/>
      </c>
      <c r="I15" s="715" t="str">
        <f>IF(★Start初期設定!$X$5=I$3,集計元帳!$D17,"")</f>
        <v/>
      </c>
      <c r="J15" s="715" t="str">
        <f>IF(★Start初期設定!$X$5=J$3,集計元帳!$D17,"")</f>
        <v/>
      </c>
      <c r="K15" s="715" t="str">
        <f>IF(★Start初期設定!$X$5=K$3,集計元帳!$D17,"")</f>
        <v/>
      </c>
      <c r="L15" s="715" t="str">
        <f>IF(★Start初期設定!$X$5=L$3,集計元帳!$D17,"")</f>
        <v/>
      </c>
      <c r="M15" s="715" t="str">
        <f>IF(★Start初期設定!$X$5=M$3,集計元帳!$D17,"")</f>
        <v/>
      </c>
      <c r="N15" s="715" t="str">
        <f>IF(★Start初期設定!$X$5=N$3,集計元帳!$D17,"")</f>
        <v/>
      </c>
      <c r="O15" s="715" t="str">
        <f>IF(★Start初期設定!$X$5=O$3,集計元帳!$D17,"")</f>
        <v/>
      </c>
      <c r="P15" s="716">
        <f t="shared" si="1"/>
        <v>0</v>
      </c>
      <c r="R15" s="705"/>
      <c r="S15" s="924"/>
      <c r="T15" s="714">
        <f t="shared" si="0"/>
        <v>0</v>
      </c>
      <c r="U15" s="715" t="str">
        <f>IF(★Start初期設定!$X$5=U$3,集計元帳!$E17,"")</f>
        <v/>
      </c>
      <c r="V15" s="715" t="str">
        <f>IF(★Start初期設定!$X$5=V$3,集計元帳!$E17,"")</f>
        <v/>
      </c>
      <c r="W15" s="715" t="str">
        <f>IF(★Start初期設定!$X$5=W$3,集計元帳!$E17,"")</f>
        <v/>
      </c>
      <c r="X15" s="715">
        <f>IF(★Start初期設定!$X$5=X$3,集計元帳!$E17,"")</f>
        <v>0</v>
      </c>
      <c r="Y15" s="715" t="str">
        <f>IF(★Start初期設定!$X$5=Y$3,集計元帳!$E17,"")</f>
        <v/>
      </c>
      <c r="Z15" s="715" t="str">
        <f>IF(★Start初期設定!$X$5=Z$3,集計元帳!$E17,"")</f>
        <v/>
      </c>
      <c r="AA15" s="715" t="str">
        <f>IF(★Start初期設定!$X$5=AA$3,集計元帳!$E17,"")</f>
        <v/>
      </c>
      <c r="AB15" s="715" t="str">
        <f>IF(★Start初期設定!$X$5=AB$3,集計元帳!$E17,"")</f>
        <v/>
      </c>
      <c r="AC15" s="715" t="str">
        <f>IF(★Start初期設定!$X$5=AC$3,集計元帳!$E17,"")</f>
        <v/>
      </c>
      <c r="AD15" s="715" t="str">
        <f>IF(★Start初期設定!$X$5=AD$3,集計元帳!$E17,"")</f>
        <v/>
      </c>
      <c r="AE15" s="715" t="str">
        <f>IF(★Start初期設定!$X$5=AE$3,集計元帳!$E17,"")</f>
        <v/>
      </c>
      <c r="AF15" s="715" t="str">
        <f>IF(★Start初期設定!$X$5=AF$3,集計元帳!$E17,"")</f>
        <v/>
      </c>
      <c r="AG15" s="716">
        <f t="shared" si="2"/>
        <v>0</v>
      </c>
      <c r="BK15" s="8"/>
      <c r="BL15" s="8"/>
      <c r="BM15" s="8"/>
      <c r="BN15" s="8"/>
      <c r="BO15" s="8"/>
      <c r="BP15" s="8"/>
      <c r="BQ15" s="8"/>
      <c r="BR15" s="8"/>
      <c r="BS15" s="8"/>
      <c r="BT15" s="8"/>
      <c r="BU15" s="8"/>
      <c r="BV15" s="8"/>
      <c r="BW15" s="8"/>
    </row>
    <row r="16" spans="1:75" s="141" customFormat="1" ht="13.5" customHeight="1">
      <c r="A16" s="705"/>
      <c r="B16" s="924"/>
      <c r="C16" s="714">
        <f>+集計元帳!B18</f>
        <v>0</v>
      </c>
      <c r="D16" s="715" t="str">
        <f>IF(★Start初期設定!$X$5=D$3,集計元帳!$D18,"")</f>
        <v/>
      </c>
      <c r="E16" s="715" t="str">
        <f>IF(★Start初期設定!$X$5=E$3,集計元帳!$D18,"")</f>
        <v/>
      </c>
      <c r="F16" s="715" t="str">
        <f>IF(★Start初期設定!$X$5=F$3,集計元帳!$D18,"")</f>
        <v/>
      </c>
      <c r="G16" s="715">
        <f>IF(★Start初期設定!$X$5=G$3,集計元帳!$D18,"")</f>
        <v>0</v>
      </c>
      <c r="H16" s="715" t="str">
        <f>IF(★Start初期設定!$X$5=H$3,集計元帳!$D18,"")</f>
        <v/>
      </c>
      <c r="I16" s="715" t="str">
        <f>IF(★Start初期設定!$X$5=I$3,集計元帳!$D18,"")</f>
        <v/>
      </c>
      <c r="J16" s="715" t="str">
        <f>IF(★Start初期設定!$X$5=J$3,集計元帳!$D18,"")</f>
        <v/>
      </c>
      <c r="K16" s="715" t="str">
        <f>IF(★Start初期設定!$X$5=K$3,集計元帳!$D18,"")</f>
        <v/>
      </c>
      <c r="L16" s="715" t="str">
        <f>IF(★Start初期設定!$X$5=L$3,集計元帳!$D18,"")</f>
        <v/>
      </c>
      <c r="M16" s="715" t="str">
        <f>IF(★Start初期設定!$X$5=M$3,集計元帳!$D18,"")</f>
        <v/>
      </c>
      <c r="N16" s="715" t="str">
        <f>IF(★Start初期設定!$X$5=N$3,集計元帳!$D18,"")</f>
        <v/>
      </c>
      <c r="O16" s="715" t="str">
        <f>IF(★Start初期設定!$X$5=O$3,集計元帳!$D18,"")</f>
        <v/>
      </c>
      <c r="P16" s="716">
        <f t="shared" si="1"/>
        <v>0</v>
      </c>
      <c r="R16" s="705"/>
      <c r="S16" s="924"/>
      <c r="T16" s="714">
        <f t="shared" si="0"/>
        <v>0</v>
      </c>
      <c r="U16" s="715" t="str">
        <f>IF(★Start初期設定!$X$5=U$3,集計元帳!$E18,"")</f>
        <v/>
      </c>
      <c r="V16" s="715" t="str">
        <f>IF(★Start初期設定!$X$5=V$3,集計元帳!$E18,"")</f>
        <v/>
      </c>
      <c r="W16" s="715" t="str">
        <f>IF(★Start初期設定!$X$5=W$3,集計元帳!$E18,"")</f>
        <v/>
      </c>
      <c r="X16" s="715">
        <f>IF(★Start初期設定!$X$5=X$3,集計元帳!$E18,"")</f>
        <v>0</v>
      </c>
      <c r="Y16" s="715" t="str">
        <f>IF(★Start初期設定!$X$5=Y$3,集計元帳!$E18,"")</f>
        <v/>
      </c>
      <c r="Z16" s="715" t="str">
        <f>IF(★Start初期設定!$X$5=Z$3,集計元帳!$E18,"")</f>
        <v/>
      </c>
      <c r="AA16" s="715" t="str">
        <f>IF(★Start初期設定!$X$5=AA$3,集計元帳!$E18,"")</f>
        <v/>
      </c>
      <c r="AB16" s="715" t="str">
        <f>IF(★Start初期設定!$X$5=AB$3,集計元帳!$E18,"")</f>
        <v/>
      </c>
      <c r="AC16" s="715" t="str">
        <f>IF(★Start初期設定!$X$5=AC$3,集計元帳!$E18,"")</f>
        <v/>
      </c>
      <c r="AD16" s="715" t="str">
        <f>IF(★Start初期設定!$X$5=AD$3,集計元帳!$E18,"")</f>
        <v/>
      </c>
      <c r="AE16" s="715" t="str">
        <f>IF(★Start初期設定!$X$5=AE$3,集計元帳!$E18,"")</f>
        <v/>
      </c>
      <c r="AF16" s="715" t="str">
        <f>IF(★Start初期設定!$X$5=AF$3,集計元帳!$E18,"")</f>
        <v/>
      </c>
      <c r="AG16" s="716">
        <f t="shared" si="2"/>
        <v>0</v>
      </c>
      <c r="BK16" s="8"/>
      <c r="BL16" s="8"/>
      <c r="BM16" s="8"/>
      <c r="BN16" s="8"/>
      <c r="BO16" s="8"/>
      <c r="BP16" s="8"/>
      <c r="BQ16" s="8"/>
      <c r="BR16" s="8"/>
      <c r="BS16" s="8"/>
      <c r="BT16" s="8"/>
      <c r="BU16" s="8"/>
      <c r="BV16" s="8"/>
      <c r="BW16" s="8"/>
    </row>
    <row r="17" spans="1:75" s="141" customFormat="1" ht="13.5" customHeight="1">
      <c r="A17" s="705"/>
      <c r="B17" s="924"/>
      <c r="C17" s="720" t="str">
        <f>+集計元帳!B19</f>
        <v>小計</v>
      </c>
      <c r="D17" s="715" t="str">
        <f>IF(★Start初期設定!$X$5=D$3,集計元帳!$D19,"")</f>
        <v/>
      </c>
      <c r="E17" s="715" t="str">
        <f>IF(★Start初期設定!$X$5=E$3,集計元帳!$D19,"")</f>
        <v/>
      </c>
      <c r="F17" s="715" t="str">
        <f>IF(★Start初期設定!$X$5=F$3,集計元帳!$D19,"")</f>
        <v/>
      </c>
      <c r="G17" s="715">
        <f>IF(★Start初期設定!$X$5=G$3,集計元帳!$D19,"")</f>
        <v>0</v>
      </c>
      <c r="H17" s="715" t="str">
        <f>IF(★Start初期設定!$X$5=H$3,集計元帳!$D19,"")</f>
        <v/>
      </c>
      <c r="I17" s="715" t="str">
        <f>IF(★Start初期設定!$X$5=I$3,集計元帳!$D19,"")</f>
        <v/>
      </c>
      <c r="J17" s="715" t="str">
        <f>IF(★Start初期設定!$X$5=J$3,集計元帳!$D19,"")</f>
        <v/>
      </c>
      <c r="K17" s="715" t="str">
        <f>IF(★Start初期設定!$X$5=K$3,集計元帳!$D19,"")</f>
        <v/>
      </c>
      <c r="L17" s="715" t="str">
        <f>IF(★Start初期設定!$X$5=L$3,集計元帳!$D19,"")</f>
        <v/>
      </c>
      <c r="M17" s="715" t="str">
        <f>IF(★Start初期設定!$X$5=M$3,集計元帳!$D19,"")</f>
        <v/>
      </c>
      <c r="N17" s="715" t="str">
        <f>IF(★Start初期設定!$X$5=N$3,集計元帳!$D19,"")</f>
        <v/>
      </c>
      <c r="O17" s="715" t="str">
        <f>IF(★Start初期設定!$X$5=O$3,集計元帳!$D19,"")</f>
        <v/>
      </c>
      <c r="P17" s="716">
        <f t="shared" si="1"/>
        <v>0</v>
      </c>
      <c r="R17" s="705"/>
      <c r="S17" s="924"/>
      <c r="T17" s="720" t="str">
        <f t="shared" si="0"/>
        <v>小計</v>
      </c>
      <c r="U17" s="715" t="str">
        <f>IF(★Start初期設定!$X$5=U$3,集計元帳!$E19,"")</f>
        <v/>
      </c>
      <c r="V17" s="715" t="str">
        <f>IF(★Start初期設定!$X$5=V$3,集計元帳!$E19,"")</f>
        <v/>
      </c>
      <c r="W17" s="715" t="str">
        <f>IF(★Start初期設定!$X$5=W$3,集計元帳!$E19,"")</f>
        <v/>
      </c>
      <c r="X17" s="715">
        <f>IF(★Start初期設定!$X$5=X$3,集計元帳!$E19,"")</f>
        <v>0</v>
      </c>
      <c r="Y17" s="715" t="str">
        <f>IF(★Start初期設定!$X$5=Y$3,集計元帳!$E19,"")</f>
        <v/>
      </c>
      <c r="Z17" s="715" t="str">
        <f>IF(★Start初期設定!$X$5=Z$3,集計元帳!$E19,"")</f>
        <v/>
      </c>
      <c r="AA17" s="715" t="str">
        <f>IF(★Start初期設定!$X$5=AA$3,集計元帳!$E19,"")</f>
        <v/>
      </c>
      <c r="AB17" s="715" t="str">
        <f>IF(★Start初期設定!$X$5=AB$3,集計元帳!$E19,"")</f>
        <v/>
      </c>
      <c r="AC17" s="715" t="str">
        <f>IF(★Start初期設定!$X$5=AC$3,集計元帳!$E19,"")</f>
        <v/>
      </c>
      <c r="AD17" s="715" t="str">
        <f>IF(★Start初期設定!$X$5=AD$3,集計元帳!$E19,"")</f>
        <v/>
      </c>
      <c r="AE17" s="715" t="str">
        <f>IF(★Start初期設定!$X$5=AE$3,集計元帳!$E19,"")</f>
        <v/>
      </c>
      <c r="AF17" s="715" t="str">
        <f>IF(★Start初期設定!$X$5=AF$3,集計元帳!$E19,"")</f>
        <v/>
      </c>
      <c r="AG17" s="716">
        <f t="shared" si="2"/>
        <v>0</v>
      </c>
      <c r="BK17" s="8"/>
      <c r="BL17" s="8"/>
      <c r="BM17" s="8"/>
      <c r="BN17" s="8"/>
      <c r="BO17" s="8"/>
      <c r="BP17" s="8"/>
      <c r="BQ17" s="8"/>
      <c r="BR17" s="8"/>
      <c r="BS17" s="8"/>
      <c r="BT17" s="8"/>
      <c r="BU17" s="8"/>
      <c r="BV17" s="8"/>
      <c r="BW17" s="8"/>
    </row>
    <row r="18" spans="1:75" s="141" customFormat="1" ht="13.5" customHeight="1">
      <c r="A18" s="705"/>
      <c r="B18" s="924"/>
      <c r="C18" s="714" t="str">
        <f>+集計元帳!B20</f>
        <v>交通費</v>
      </c>
      <c r="D18" s="715" t="str">
        <f>IF(★Start初期設定!$X$5=D$3,集計元帳!$D20,"")</f>
        <v/>
      </c>
      <c r="E18" s="715" t="str">
        <f>IF(★Start初期設定!$X$5=E$3,集計元帳!$D20,"")</f>
        <v/>
      </c>
      <c r="F18" s="715" t="str">
        <f>IF(★Start初期設定!$X$5=F$3,集計元帳!$D20,"")</f>
        <v/>
      </c>
      <c r="G18" s="715">
        <f>IF(★Start初期設定!$X$5=G$3,集計元帳!$D20,"")</f>
        <v>0</v>
      </c>
      <c r="H18" s="715" t="str">
        <f>IF(★Start初期設定!$X$5=H$3,集計元帳!$D20,"")</f>
        <v/>
      </c>
      <c r="I18" s="715" t="str">
        <f>IF(★Start初期設定!$X$5=I$3,集計元帳!$D20,"")</f>
        <v/>
      </c>
      <c r="J18" s="715" t="str">
        <f>IF(★Start初期設定!$X$5=J$3,集計元帳!$D20,"")</f>
        <v/>
      </c>
      <c r="K18" s="715" t="str">
        <f>IF(★Start初期設定!$X$5=K$3,集計元帳!$D20,"")</f>
        <v/>
      </c>
      <c r="L18" s="715" t="str">
        <f>IF(★Start初期設定!$X$5=L$3,集計元帳!$D20,"")</f>
        <v/>
      </c>
      <c r="M18" s="715" t="str">
        <f>IF(★Start初期設定!$X$5=M$3,集計元帳!$D20,"")</f>
        <v/>
      </c>
      <c r="N18" s="715" t="str">
        <f>IF(★Start初期設定!$X$5=N$3,集計元帳!$D20,"")</f>
        <v/>
      </c>
      <c r="O18" s="715" t="str">
        <f>IF(★Start初期設定!$X$5=O$3,集計元帳!$D20,"")</f>
        <v/>
      </c>
      <c r="P18" s="716">
        <f t="shared" si="1"/>
        <v>0</v>
      </c>
      <c r="R18" s="705"/>
      <c r="S18" s="924"/>
      <c r="T18" s="714" t="str">
        <f t="shared" si="0"/>
        <v>交通費</v>
      </c>
      <c r="U18" s="715" t="str">
        <f>IF(★Start初期設定!$X$5=U$3,集計元帳!$E20,"")</f>
        <v/>
      </c>
      <c r="V18" s="715" t="str">
        <f>IF(★Start初期設定!$X$5=V$3,集計元帳!$E20,"")</f>
        <v/>
      </c>
      <c r="W18" s="715" t="str">
        <f>IF(★Start初期設定!$X$5=W$3,集計元帳!$E20,"")</f>
        <v/>
      </c>
      <c r="X18" s="715">
        <f>IF(★Start初期設定!$X$5=X$3,集計元帳!$E20,"")</f>
        <v>0</v>
      </c>
      <c r="Y18" s="715" t="str">
        <f>IF(★Start初期設定!$X$5=Y$3,集計元帳!$E20,"")</f>
        <v/>
      </c>
      <c r="Z18" s="715" t="str">
        <f>IF(★Start初期設定!$X$5=Z$3,集計元帳!$E20,"")</f>
        <v/>
      </c>
      <c r="AA18" s="715" t="str">
        <f>IF(★Start初期設定!$X$5=AA$3,集計元帳!$E20,"")</f>
        <v/>
      </c>
      <c r="AB18" s="715" t="str">
        <f>IF(★Start初期設定!$X$5=AB$3,集計元帳!$E20,"")</f>
        <v/>
      </c>
      <c r="AC18" s="715" t="str">
        <f>IF(★Start初期設定!$X$5=AC$3,集計元帳!$E20,"")</f>
        <v/>
      </c>
      <c r="AD18" s="715" t="str">
        <f>IF(★Start初期設定!$X$5=AD$3,集計元帳!$E20,"")</f>
        <v/>
      </c>
      <c r="AE18" s="715" t="str">
        <f>IF(★Start初期設定!$X$5=AE$3,集計元帳!$E20,"")</f>
        <v/>
      </c>
      <c r="AF18" s="715" t="str">
        <f>IF(★Start初期設定!$X$5=AF$3,集計元帳!$E20,"")</f>
        <v/>
      </c>
      <c r="AG18" s="716">
        <f t="shared" si="2"/>
        <v>0</v>
      </c>
    </row>
    <row r="19" spans="1:75" s="141" customFormat="1" ht="13.5" customHeight="1">
      <c r="A19" s="705"/>
      <c r="B19" s="925"/>
      <c r="C19" s="720" t="str">
        <f>+集計元帳!B21</f>
        <v>合　計</v>
      </c>
      <c r="D19" s="715" t="str">
        <f>IF(★Start初期設定!$X$5=D$3,集計元帳!$D21,"")</f>
        <v/>
      </c>
      <c r="E19" s="715" t="str">
        <f>IF(★Start初期設定!$X$5=E$3,集計元帳!$D21,"")</f>
        <v/>
      </c>
      <c r="F19" s="715" t="str">
        <f>IF(★Start初期設定!$X$5=F$3,集計元帳!$D21,"")</f>
        <v/>
      </c>
      <c r="G19" s="715">
        <f>IF(★Start初期設定!$X$5=G$3,集計元帳!$D21,"")</f>
        <v>0</v>
      </c>
      <c r="H19" s="715" t="str">
        <f>IF(★Start初期設定!$X$5=H$3,集計元帳!$D21,"")</f>
        <v/>
      </c>
      <c r="I19" s="715" t="str">
        <f>IF(★Start初期設定!$X$5=I$3,集計元帳!$D21,"")</f>
        <v/>
      </c>
      <c r="J19" s="715" t="str">
        <f>IF(★Start初期設定!$X$5=J$3,集計元帳!$D21,"")</f>
        <v/>
      </c>
      <c r="K19" s="715" t="str">
        <f>IF(★Start初期設定!$X$5=K$3,集計元帳!$D21,"")</f>
        <v/>
      </c>
      <c r="L19" s="715" t="str">
        <f>IF(★Start初期設定!$X$5=L$3,集計元帳!$D21,"")</f>
        <v/>
      </c>
      <c r="M19" s="715" t="str">
        <f>IF(★Start初期設定!$X$5=M$3,集計元帳!$D21,"")</f>
        <v/>
      </c>
      <c r="N19" s="715" t="str">
        <f>IF(★Start初期設定!$X$5=N$3,集計元帳!$D21,"")</f>
        <v/>
      </c>
      <c r="O19" s="715" t="str">
        <f>IF(★Start初期設定!$X$5=O$3,集計元帳!$D21,"")</f>
        <v/>
      </c>
      <c r="P19" s="716">
        <f t="shared" si="1"/>
        <v>0</v>
      </c>
      <c r="R19" s="705"/>
      <c r="S19" s="925"/>
      <c r="T19" s="720" t="str">
        <f t="shared" si="0"/>
        <v>合　計</v>
      </c>
      <c r="U19" s="715" t="str">
        <f>IF(★Start初期設定!$X$5=U$3,集計元帳!$E21,"")</f>
        <v/>
      </c>
      <c r="V19" s="715" t="str">
        <f>IF(★Start初期設定!$X$5=V$3,集計元帳!$E21,"")</f>
        <v/>
      </c>
      <c r="W19" s="715" t="str">
        <f>IF(★Start初期設定!$X$5=W$3,集計元帳!$E21,"")</f>
        <v/>
      </c>
      <c r="X19" s="715">
        <f>IF(★Start初期設定!$X$5=X$3,集計元帳!$E21,"")</f>
        <v>0</v>
      </c>
      <c r="Y19" s="715" t="str">
        <f>IF(★Start初期設定!$X$5=Y$3,集計元帳!$E21,"")</f>
        <v/>
      </c>
      <c r="Z19" s="715" t="str">
        <f>IF(★Start初期設定!$X$5=Z$3,集計元帳!$E21,"")</f>
        <v/>
      </c>
      <c r="AA19" s="715" t="str">
        <f>IF(★Start初期設定!$X$5=AA$3,集計元帳!$E21,"")</f>
        <v/>
      </c>
      <c r="AB19" s="715" t="str">
        <f>IF(★Start初期設定!$X$5=AB$3,集計元帳!$E21,"")</f>
        <v/>
      </c>
      <c r="AC19" s="715" t="str">
        <f>IF(★Start初期設定!$X$5=AC$3,集計元帳!$E21,"")</f>
        <v/>
      </c>
      <c r="AD19" s="715" t="str">
        <f>IF(★Start初期設定!$X$5=AD$3,集計元帳!$E21,"")</f>
        <v/>
      </c>
      <c r="AE19" s="715" t="str">
        <f>IF(★Start初期設定!$X$5=AE$3,集計元帳!$E21,"")</f>
        <v/>
      </c>
      <c r="AF19" s="715" t="str">
        <f>IF(★Start初期設定!$X$5=AF$3,集計元帳!$E21,"")</f>
        <v/>
      </c>
      <c r="AG19" s="716">
        <f t="shared" si="2"/>
        <v>0</v>
      </c>
    </row>
    <row r="20" spans="1:75" s="141" customFormat="1" ht="13.5" customHeight="1">
      <c r="A20" s="705"/>
      <c r="B20" s="923" t="s">
        <v>316</v>
      </c>
      <c r="C20" s="714" t="str">
        <f>+集計元帳!B22</f>
        <v>健康保険</v>
      </c>
      <c r="D20" s="715" t="str">
        <f>IF(★Start初期設定!$X$5=D$3,集計元帳!$D22,"")</f>
        <v/>
      </c>
      <c r="E20" s="715" t="str">
        <f>IF(★Start初期設定!$X$5=E$3,集計元帳!$D22,"")</f>
        <v/>
      </c>
      <c r="F20" s="715" t="str">
        <f>IF(★Start初期設定!$X$5=F$3,集計元帳!$D22,"")</f>
        <v/>
      </c>
      <c r="G20" s="715">
        <f>IF(★Start初期設定!$X$5=G$3,集計元帳!$D22,"")</f>
        <v>0</v>
      </c>
      <c r="H20" s="715" t="str">
        <f>IF(★Start初期設定!$X$5=H$3,集計元帳!$D22,"")</f>
        <v/>
      </c>
      <c r="I20" s="715" t="str">
        <f>IF(★Start初期設定!$X$5=I$3,集計元帳!$D22,"")</f>
        <v/>
      </c>
      <c r="J20" s="715" t="str">
        <f>IF(★Start初期設定!$X$5=J$3,集計元帳!$D22,"")</f>
        <v/>
      </c>
      <c r="K20" s="715" t="str">
        <f>IF(★Start初期設定!$X$5=K$3,集計元帳!$D22,"")</f>
        <v/>
      </c>
      <c r="L20" s="715" t="str">
        <f>IF(★Start初期設定!$X$5=L$3,集計元帳!$D22,"")</f>
        <v/>
      </c>
      <c r="M20" s="715" t="str">
        <f>IF(★Start初期設定!$X$5=M$3,集計元帳!$D22,"")</f>
        <v/>
      </c>
      <c r="N20" s="715" t="str">
        <f>IF(★Start初期設定!$X$5=N$3,集計元帳!$D22,"")</f>
        <v/>
      </c>
      <c r="O20" s="715" t="str">
        <f>IF(★Start初期設定!$X$5=O$3,集計元帳!$D22,"")</f>
        <v/>
      </c>
      <c r="P20" s="716">
        <f t="shared" si="1"/>
        <v>0</v>
      </c>
      <c r="R20" s="705"/>
      <c r="S20" s="923" t="s">
        <v>316</v>
      </c>
      <c r="T20" s="714" t="str">
        <f t="shared" si="0"/>
        <v>健康保険</v>
      </c>
      <c r="U20" s="715" t="str">
        <f>IF(★Start初期設定!$X$5=U$3,集計元帳!$E22,"")</f>
        <v/>
      </c>
      <c r="V20" s="715" t="str">
        <f>IF(★Start初期設定!$X$5=V$3,集計元帳!$E22,"")</f>
        <v/>
      </c>
      <c r="W20" s="715" t="str">
        <f>IF(★Start初期設定!$X$5=W$3,集計元帳!$E22,"")</f>
        <v/>
      </c>
      <c r="X20" s="715">
        <f>IF(★Start初期設定!$X$5=X$3,集計元帳!$E22,"")</f>
        <v>0</v>
      </c>
      <c r="Y20" s="715" t="str">
        <f>IF(★Start初期設定!$X$5=Y$3,集計元帳!$E22,"")</f>
        <v/>
      </c>
      <c r="Z20" s="715" t="str">
        <f>IF(★Start初期設定!$X$5=Z$3,集計元帳!$E22,"")</f>
        <v/>
      </c>
      <c r="AA20" s="715" t="str">
        <f>IF(★Start初期設定!$X$5=AA$3,集計元帳!$E22,"")</f>
        <v/>
      </c>
      <c r="AB20" s="715" t="str">
        <f>IF(★Start初期設定!$X$5=AB$3,集計元帳!$E22,"")</f>
        <v/>
      </c>
      <c r="AC20" s="715" t="str">
        <f>IF(★Start初期設定!$X$5=AC$3,集計元帳!$E22,"")</f>
        <v/>
      </c>
      <c r="AD20" s="715" t="str">
        <f>IF(★Start初期設定!$X$5=AD$3,集計元帳!$E22,"")</f>
        <v/>
      </c>
      <c r="AE20" s="715" t="str">
        <f>IF(★Start初期設定!$X$5=AE$3,集計元帳!$E22,"")</f>
        <v/>
      </c>
      <c r="AF20" s="715" t="str">
        <f>IF(★Start初期設定!$X$5=AF$3,集計元帳!$E22,"")</f>
        <v/>
      </c>
      <c r="AG20" s="716">
        <f t="shared" si="2"/>
        <v>0</v>
      </c>
    </row>
    <row r="21" spans="1:75" s="141" customFormat="1" ht="13.5" customHeight="1">
      <c r="A21" s="705"/>
      <c r="B21" s="924"/>
      <c r="C21" s="714" t="str">
        <f>+集計元帳!B23</f>
        <v>厚生年金</v>
      </c>
      <c r="D21" s="715" t="str">
        <f>IF(★Start初期設定!$X$5=D$3,集計元帳!$D23,"")</f>
        <v/>
      </c>
      <c r="E21" s="715" t="str">
        <f>IF(★Start初期設定!$X$5=E$3,集計元帳!$D23,"")</f>
        <v/>
      </c>
      <c r="F21" s="715" t="str">
        <f>IF(★Start初期設定!$X$5=F$3,集計元帳!$D23,"")</f>
        <v/>
      </c>
      <c r="G21" s="715">
        <f>IF(★Start初期設定!$X$5=G$3,集計元帳!$D23,"")</f>
        <v>0</v>
      </c>
      <c r="H21" s="715" t="str">
        <f>IF(★Start初期設定!$X$5=H$3,集計元帳!$D23,"")</f>
        <v/>
      </c>
      <c r="I21" s="715" t="str">
        <f>IF(★Start初期設定!$X$5=I$3,集計元帳!$D23,"")</f>
        <v/>
      </c>
      <c r="J21" s="715" t="str">
        <f>IF(★Start初期設定!$X$5=J$3,集計元帳!$D23,"")</f>
        <v/>
      </c>
      <c r="K21" s="715" t="str">
        <f>IF(★Start初期設定!$X$5=K$3,集計元帳!$D23,"")</f>
        <v/>
      </c>
      <c r="L21" s="715" t="str">
        <f>IF(★Start初期設定!$X$5=L$3,集計元帳!$D23,"")</f>
        <v/>
      </c>
      <c r="M21" s="715" t="str">
        <f>IF(★Start初期設定!$X$5=M$3,集計元帳!$D23,"")</f>
        <v/>
      </c>
      <c r="N21" s="715" t="str">
        <f>IF(★Start初期設定!$X$5=N$3,集計元帳!$D23,"")</f>
        <v/>
      </c>
      <c r="O21" s="715" t="str">
        <f>IF(★Start初期設定!$X$5=O$3,集計元帳!$D23,"")</f>
        <v/>
      </c>
      <c r="P21" s="716">
        <f t="shared" si="1"/>
        <v>0</v>
      </c>
      <c r="R21" s="705"/>
      <c r="S21" s="924"/>
      <c r="T21" s="714" t="str">
        <f t="shared" si="0"/>
        <v>厚生年金</v>
      </c>
      <c r="U21" s="715" t="str">
        <f>IF(★Start初期設定!$X$5=U$3,集計元帳!$E23,"")</f>
        <v/>
      </c>
      <c r="V21" s="715" t="str">
        <f>IF(★Start初期設定!$X$5=V$3,集計元帳!$E23,"")</f>
        <v/>
      </c>
      <c r="W21" s="715" t="str">
        <f>IF(★Start初期設定!$X$5=W$3,集計元帳!$E23,"")</f>
        <v/>
      </c>
      <c r="X21" s="715">
        <f>IF(★Start初期設定!$X$5=X$3,集計元帳!$E23,"")</f>
        <v>0</v>
      </c>
      <c r="Y21" s="715" t="str">
        <f>IF(★Start初期設定!$X$5=Y$3,集計元帳!$E23,"")</f>
        <v/>
      </c>
      <c r="Z21" s="715" t="str">
        <f>IF(★Start初期設定!$X$5=Z$3,集計元帳!$E23,"")</f>
        <v/>
      </c>
      <c r="AA21" s="715" t="str">
        <f>IF(★Start初期設定!$X$5=AA$3,集計元帳!$E23,"")</f>
        <v/>
      </c>
      <c r="AB21" s="715" t="str">
        <f>IF(★Start初期設定!$X$5=AB$3,集計元帳!$E23,"")</f>
        <v/>
      </c>
      <c r="AC21" s="715" t="str">
        <f>IF(★Start初期設定!$X$5=AC$3,集計元帳!$E23,"")</f>
        <v/>
      </c>
      <c r="AD21" s="715" t="str">
        <f>IF(★Start初期設定!$X$5=AD$3,集計元帳!$E23,"")</f>
        <v/>
      </c>
      <c r="AE21" s="715" t="str">
        <f>IF(★Start初期設定!$X$5=AE$3,集計元帳!$E23,"")</f>
        <v/>
      </c>
      <c r="AF21" s="715" t="str">
        <f>IF(★Start初期設定!$X$5=AF$3,集計元帳!$E23,"")</f>
        <v/>
      </c>
      <c r="AG21" s="716">
        <f t="shared" si="2"/>
        <v>0</v>
      </c>
    </row>
    <row r="22" spans="1:75" s="141" customFormat="1" ht="13.5" customHeight="1">
      <c r="A22" s="705"/>
      <c r="B22" s="924"/>
      <c r="C22" s="714" t="str">
        <f>+集計元帳!B24</f>
        <v>雇用保険</v>
      </c>
      <c r="D22" s="715" t="str">
        <f>IF(★Start初期設定!$X$5=D$3,集計元帳!$D24,"")</f>
        <v/>
      </c>
      <c r="E22" s="715" t="str">
        <f>IF(★Start初期設定!$X$5=E$3,集計元帳!$D24,"")</f>
        <v/>
      </c>
      <c r="F22" s="715" t="str">
        <f>IF(★Start初期設定!$X$5=F$3,集計元帳!$D24,"")</f>
        <v/>
      </c>
      <c r="G22" s="715">
        <f>IF(★Start初期設定!$X$5=G$3,集計元帳!$D24,"")</f>
        <v>0</v>
      </c>
      <c r="H22" s="715" t="str">
        <f>IF(★Start初期設定!$X$5=H$3,集計元帳!$D24,"")</f>
        <v/>
      </c>
      <c r="I22" s="715" t="str">
        <f>IF(★Start初期設定!$X$5=I$3,集計元帳!$D24,"")</f>
        <v/>
      </c>
      <c r="J22" s="715" t="str">
        <f>IF(★Start初期設定!$X$5=J$3,集計元帳!$D24,"")</f>
        <v/>
      </c>
      <c r="K22" s="715" t="str">
        <f>IF(★Start初期設定!$X$5=K$3,集計元帳!$D24,"")</f>
        <v/>
      </c>
      <c r="L22" s="715" t="str">
        <f>IF(★Start初期設定!$X$5=L$3,集計元帳!$D24,"")</f>
        <v/>
      </c>
      <c r="M22" s="715" t="str">
        <f>IF(★Start初期設定!$X$5=M$3,集計元帳!$D24,"")</f>
        <v/>
      </c>
      <c r="N22" s="715" t="str">
        <f>IF(★Start初期設定!$X$5=N$3,集計元帳!$D24,"")</f>
        <v/>
      </c>
      <c r="O22" s="715" t="str">
        <f>IF(★Start初期設定!$X$5=O$3,集計元帳!$D24,"")</f>
        <v/>
      </c>
      <c r="P22" s="716">
        <f t="shared" si="1"/>
        <v>0</v>
      </c>
      <c r="R22" s="705"/>
      <c r="S22" s="924"/>
      <c r="T22" s="714" t="str">
        <f t="shared" si="0"/>
        <v>雇用保険</v>
      </c>
      <c r="U22" s="715" t="str">
        <f>IF(★Start初期設定!$X$5=U$3,集計元帳!$E24,"")</f>
        <v/>
      </c>
      <c r="V22" s="715" t="str">
        <f>IF(★Start初期設定!$X$5=V$3,集計元帳!$E24,"")</f>
        <v/>
      </c>
      <c r="W22" s="715" t="str">
        <f>IF(★Start初期設定!$X$5=W$3,集計元帳!$E24,"")</f>
        <v/>
      </c>
      <c r="X22" s="715">
        <f>IF(★Start初期設定!$X$5=X$3,集計元帳!$E24,"")</f>
        <v>0</v>
      </c>
      <c r="Y22" s="715" t="str">
        <f>IF(★Start初期設定!$X$5=Y$3,集計元帳!$E24,"")</f>
        <v/>
      </c>
      <c r="Z22" s="715" t="str">
        <f>IF(★Start初期設定!$X$5=Z$3,集計元帳!$E24,"")</f>
        <v/>
      </c>
      <c r="AA22" s="715" t="str">
        <f>IF(★Start初期設定!$X$5=AA$3,集計元帳!$E24,"")</f>
        <v/>
      </c>
      <c r="AB22" s="715" t="str">
        <f>IF(★Start初期設定!$X$5=AB$3,集計元帳!$E24,"")</f>
        <v/>
      </c>
      <c r="AC22" s="715" t="str">
        <f>IF(★Start初期設定!$X$5=AC$3,集計元帳!$E24,"")</f>
        <v/>
      </c>
      <c r="AD22" s="715" t="str">
        <f>IF(★Start初期設定!$X$5=AD$3,集計元帳!$E24,"")</f>
        <v/>
      </c>
      <c r="AE22" s="715" t="str">
        <f>IF(★Start初期設定!$X$5=AE$3,集計元帳!$E24,"")</f>
        <v/>
      </c>
      <c r="AF22" s="715" t="str">
        <f>IF(★Start初期設定!$X$5=AF$3,集計元帳!$E24,"")</f>
        <v/>
      </c>
      <c r="AG22" s="716">
        <f t="shared" si="2"/>
        <v>0</v>
      </c>
    </row>
    <row r="23" spans="1:75" s="141" customFormat="1" ht="13.5" customHeight="1">
      <c r="A23" s="705"/>
      <c r="B23" s="924"/>
      <c r="C23" s="714" t="str">
        <f>+集計元帳!B25</f>
        <v>所得税</v>
      </c>
      <c r="D23" s="715" t="str">
        <f>IF(★Start初期設定!$X$5=D$3,集計元帳!$D25,"")</f>
        <v/>
      </c>
      <c r="E23" s="715" t="str">
        <f>IF(★Start初期設定!$X$5=E$3,集計元帳!$D25,"")</f>
        <v/>
      </c>
      <c r="F23" s="715" t="str">
        <f>IF(★Start初期設定!$X$5=F$3,集計元帳!$D25,"")</f>
        <v/>
      </c>
      <c r="G23" s="715">
        <f>IF(★Start初期設定!$X$5=G$3,集計元帳!$D25,"")</f>
        <v>0</v>
      </c>
      <c r="H23" s="715" t="str">
        <f>IF(★Start初期設定!$X$5=H$3,集計元帳!$D25,"")</f>
        <v/>
      </c>
      <c r="I23" s="715" t="str">
        <f>IF(★Start初期設定!$X$5=I$3,集計元帳!$D25,"")</f>
        <v/>
      </c>
      <c r="J23" s="715" t="str">
        <f>IF(★Start初期設定!$X$5=J$3,集計元帳!$D25,"")</f>
        <v/>
      </c>
      <c r="K23" s="715" t="str">
        <f>IF(★Start初期設定!$X$5=K$3,集計元帳!$D25,"")</f>
        <v/>
      </c>
      <c r="L23" s="715" t="str">
        <f>IF(★Start初期設定!$X$5=L$3,集計元帳!$D25,"")</f>
        <v/>
      </c>
      <c r="M23" s="715" t="str">
        <f>IF(★Start初期設定!$X$5=M$3,集計元帳!$D25,"")</f>
        <v/>
      </c>
      <c r="N23" s="715" t="str">
        <f>IF(★Start初期設定!$X$5=N$3,集計元帳!$D25,"")</f>
        <v/>
      </c>
      <c r="O23" s="715" t="str">
        <f>IF(★Start初期設定!$X$5=O$3,集計元帳!$D25,"")</f>
        <v/>
      </c>
      <c r="P23" s="716">
        <f t="shared" si="1"/>
        <v>0</v>
      </c>
      <c r="R23" s="705"/>
      <c r="S23" s="924"/>
      <c r="T23" s="714" t="str">
        <f t="shared" si="0"/>
        <v>所得税</v>
      </c>
      <c r="U23" s="715" t="str">
        <f>IF(★Start初期設定!$X$5=U$3,集計元帳!$E25,"")</f>
        <v/>
      </c>
      <c r="V23" s="715" t="str">
        <f>IF(★Start初期設定!$X$5=V$3,集計元帳!$E25,"")</f>
        <v/>
      </c>
      <c r="W23" s="715" t="str">
        <f>IF(★Start初期設定!$X$5=W$3,集計元帳!$E25,"")</f>
        <v/>
      </c>
      <c r="X23" s="715">
        <f>IF(★Start初期設定!$X$5=X$3,集計元帳!$E25,"")</f>
        <v>0</v>
      </c>
      <c r="Y23" s="715" t="str">
        <f>IF(★Start初期設定!$X$5=Y$3,集計元帳!$E25,"")</f>
        <v/>
      </c>
      <c r="Z23" s="715" t="str">
        <f>IF(★Start初期設定!$X$5=Z$3,集計元帳!$E25,"")</f>
        <v/>
      </c>
      <c r="AA23" s="715" t="str">
        <f>IF(★Start初期設定!$X$5=AA$3,集計元帳!$E25,"")</f>
        <v/>
      </c>
      <c r="AB23" s="715" t="str">
        <f>IF(★Start初期設定!$X$5=AB$3,集計元帳!$E25,"")</f>
        <v/>
      </c>
      <c r="AC23" s="715" t="str">
        <f>IF(★Start初期設定!$X$5=AC$3,集計元帳!$E25,"")</f>
        <v/>
      </c>
      <c r="AD23" s="715" t="str">
        <f>IF(★Start初期設定!$X$5=AD$3,集計元帳!$E25,"")</f>
        <v/>
      </c>
      <c r="AE23" s="715" t="str">
        <f>IF(★Start初期設定!$X$5=AE$3,集計元帳!$E25,"")</f>
        <v/>
      </c>
      <c r="AF23" s="715" t="str">
        <f>IF(★Start初期設定!$X$5=AF$3,集計元帳!$E25,"")</f>
        <v/>
      </c>
      <c r="AG23" s="716">
        <f t="shared" si="2"/>
        <v>0</v>
      </c>
    </row>
    <row r="24" spans="1:75" s="141" customFormat="1" ht="13.5" customHeight="1">
      <c r="A24" s="705"/>
      <c r="B24" s="924"/>
      <c r="C24" s="714" t="str">
        <f>+集計元帳!B26</f>
        <v>住民税</v>
      </c>
      <c r="D24" s="715" t="str">
        <f>IF(★Start初期設定!$X$5=D$3,集計元帳!$D26,"")</f>
        <v/>
      </c>
      <c r="E24" s="715" t="str">
        <f>IF(★Start初期設定!$X$5=E$3,集計元帳!$D26,"")</f>
        <v/>
      </c>
      <c r="F24" s="715" t="str">
        <f>IF(★Start初期設定!$X$5=F$3,集計元帳!$D26,"")</f>
        <v/>
      </c>
      <c r="G24" s="715">
        <f>IF(★Start初期設定!$X$5=G$3,集計元帳!$D26,"")</f>
        <v>0</v>
      </c>
      <c r="H24" s="715" t="str">
        <f>IF(★Start初期設定!$X$5=H$3,集計元帳!$D26,"")</f>
        <v/>
      </c>
      <c r="I24" s="715" t="str">
        <f>IF(★Start初期設定!$X$5=I$3,集計元帳!$D26,"")</f>
        <v/>
      </c>
      <c r="J24" s="715" t="str">
        <f>IF(★Start初期設定!$X$5=J$3,集計元帳!$D26,"")</f>
        <v/>
      </c>
      <c r="K24" s="715" t="str">
        <f>IF(★Start初期設定!$X$5=K$3,集計元帳!$D26,"")</f>
        <v/>
      </c>
      <c r="L24" s="715" t="str">
        <f>IF(★Start初期設定!$X$5=L$3,集計元帳!$D26,"")</f>
        <v/>
      </c>
      <c r="M24" s="715" t="str">
        <f>IF(★Start初期設定!$X$5=M$3,集計元帳!$D26,"")</f>
        <v/>
      </c>
      <c r="N24" s="715" t="str">
        <f>IF(★Start初期設定!$X$5=N$3,集計元帳!$D26,"")</f>
        <v/>
      </c>
      <c r="O24" s="715" t="str">
        <f>IF(★Start初期設定!$X$5=O$3,集計元帳!$D26,"")</f>
        <v/>
      </c>
      <c r="P24" s="716">
        <f t="shared" si="1"/>
        <v>0</v>
      </c>
      <c r="R24" s="705"/>
      <c r="S24" s="924"/>
      <c r="T24" s="714" t="str">
        <f t="shared" si="0"/>
        <v>住民税</v>
      </c>
      <c r="U24" s="715" t="str">
        <f>IF(★Start初期設定!$X$5=U$3,集計元帳!$E26,"")</f>
        <v/>
      </c>
      <c r="V24" s="715" t="str">
        <f>IF(★Start初期設定!$X$5=V$3,集計元帳!$E26,"")</f>
        <v/>
      </c>
      <c r="W24" s="715" t="str">
        <f>IF(★Start初期設定!$X$5=W$3,集計元帳!$E26,"")</f>
        <v/>
      </c>
      <c r="X24" s="715">
        <f>IF(★Start初期設定!$X$5=X$3,集計元帳!$E26,"")</f>
        <v>0</v>
      </c>
      <c r="Y24" s="715" t="str">
        <f>IF(★Start初期設定!$X$5=Y$3,集計元帳!$E26,"")</f>
        <v/>
      </c>
      <c r="Z24" s="715" t="str">
        <f>IF(★Start初期設定!$X$5=Z$3,集計元帳!$E26,"")</f>
        <v/>
      </c>
      <c r="AA24" s="715" t="str">
        <f>IF(★Start初期設定!$X$5=AA$3,集計元帳!$E26,"")</f>
        <v/>
      </c>
      <c r="AB24" s="715" t="str">
        <f>IF(★Start初期設定!$X$5=AB$3,集計元帳!$E26,"")</f>
        <v/>
      </c>
      <c r="AC24" s="715" t="str">
        <f>IF(★Start初期設定!$X$5=AC$3,集計元帳!$E26,"")</f>
        <v/>
      </c>
      <c r="AD24" s="715" t="str">
        <f>IF(★Start初期設定!$X$5=AD$3,集計元帳!$E26,"")</f>
        <v/>
      </c>
      <c r="AE24" s="715" t="str">
        <f>IF(★Start初期設定!$X$5=AE$3,集計元帳!$E26,"")</f>
        <v/>
      </c>
      <c r="AF24" s="715" t="str">
        <f>IF(★Start初期設定!$X$5=AF$3,集計元帳!$E26,"")</f>
        <v/>
      </c>
      <c r="AG24" s="716">
        <f t="shared" si="2"/>
        <v>0</v>
      </c>
    </row>
    <row r="25" spans="1:75" s="141" customFormat="1" ht="13.5" customHeight="1">
      <c r="A25" s="705"/>
      <c r="B25" s="924"/>
      <c r="C25" s="714">
        <f>+集計元帳!B27</f>
        <v>0</v>
      </c>
      <c r="D25" s="715" t="str">
        <f>IF(★Start初期設定!$X$5=D$3,集計元帳!$D27,"")</f>
        <v/>
      </c>
      <c r="E25" s="715" t="str">
        <f>IF(★Start初期設定!$X$5=E$3,集計元帳!$D27,"")</f>
        <v/>
      </c>
      <c r="F25" s="715" t="str">
        <f>IF(★Start初期設定!$X$5=F$3,集計元帳!$D27,"")</f>
        <v/>
      </c>
      <c r="G25" s="715">
        <f>IF(★Start初期設定!$X$5=G$3,集計元帳!$D27,"")</f>
        <v>0</v>
      </c>
      <c r="H25" s="715" t="str">
        <f>IF(★Start初期設定!$X$5=H$3,集計元帳!$D27,"")</f>
        <v/>
      </c>
      <c r="I25" s="715" t="str">
        <f>IF(★Start初期設定!$X$5=I$3,集計元帳!$D27,"")</f>
        <v/>
      </c>
      <c r="J25" s="715" t="str">
        <f>IF(★Start初期設定!$X$5=J$3,集計元帳!$D27,"")</f>
        <v/>
      </c>
      <c r="K25" s="715" t="str">
        <f>IF(★Start初期設定!$X$5=K$3,集計元帳!$D27,"")</f>
        <v/>
      </c>
      <c r="L25" s="715" t="str">
        <f>IF(★Start初期設定!$X$5=L$3,集計元帳!$D27,"")</f>
        <v/>
      </c>
      <c r="M25" s="715" t="str">
        <f>IF(★Start初期設定!$X$5=M$3,集計元帳!$D27,"")</f>
        <v/>
      </c>
      <c r="N25" s="715" t="str">
        <f>IF(★Start初期設定!$X$5=N$3,集計元帳!$D27,"")</f>
        <v/>
      </c>
      <c r="O25" s="715" t="str">
        <f>IF(★Start初期設定!$X$5=O$3,集計元帳!$D27,"")</f>
        <v/>
      </c>
      <c r="P25" s="716">
        <f t="shared" si="1"/>
        <v>0</v>
      </c>
      <c r="R25" s="705"/>
      <c r="S25" s="924"/>
      <c r="T25" s="714">
        <f t="shared" si="0"/>
        <v>0</v>
      </c>
      <c r="U25" s="715" t="str">
        <f>IF(★Start初期設定!$X$5=U$3,集計元帳!$E27,"")</f>
        <v/>
      </c>
      <c r="V25" s="715" t="str">
        <f>IF(★Start初期設定!$X$5=V$3,集計元帳!$E27,"")</f>
        <v/>
      </c>
      <c r="W25" s="715" t="str">
        <f>IF(★Start初期設定!$X$5=W$3,集計元帳!$E27,"")</f>
        <v/>
      </c>
      <c r="X25" s="715">
        <f>IF(★Start初期設定!$X$5=X$3,集計元帳!$E27,"")</f>
        <v>0</v>
      </c>
      <c r="Y25" s="715" t="str">
        <f>IF(★Start初期設定!$X$5=Y$3,集計元帳!$E27,"")</f>
        <v/>
      </c>
      <c r="Z25" s="715" t="str">
        <f>IF(★Start初期設定!$X$5=Z$3,集計元帳!$E27,"")</f>
        <v/>
      </c>
      <c r="AA25" s="715" t="str">
        <f>IF(★Start初期設定!$X$5=AA$3,集計元帳!$E27,"")</f>
        <v/>
      </c>
      <c r="AB25" s="715" t="str">
        <f>IF(★Start初期設定!$X$5=AB$3,集計元帳!$E27,"")</f>
        <v/>
      </c>
      <c r="AC25" s="715" t="str">
        <f>IF(★Start初期設定!$X$5=AC$3,集計元帳!$E27,"")</f>
        <v/>
      </c>
      <c r="AD25" s="715" t="str">
        <f>IF(★Start初期設定!$X$5=AD$3,集計元帳!$E27,"")</f>
        <v/>
      </c>
      <c r="AE25" s="715" t="str">
        <f>IF(★Start初期設定!$X$5=AE$3,集計元帳!$E27,"")</f>
        <v/>
      </c>
      <c r="AF25" s="715" t="str">
        <f>IF(★Start初期設定!$X$5=AF$3,集計元帳!$E27,"")</f>
        <v/>
      </c>
      <c r="AG25" s="716">
        <f t="shared" si="2"/>
        <v>0</v>
      </c>
    </row>
    <row r="26" spans="1:75" s="141" customFormat="1" ht="13.5" customHeight="1">
      <c r="A26" s="705"/>
      <c r="B26" s="924"/>
      <c r="C26" s="714">
        <f>+集計元帳!B28</f>
        <v>0</v>
      </c>
      <c r="D26" s="715" t="str">
        <f>IF(★Start初期設定!$X$5=D$3,集計元帳!$D28,"")</f>
        <v/>
      </c>
      <c r="E26" s="715" t="str">
        <f>IF(★Start初期設定!$X$5=E$3,集計元帳!$D28,"")</f>
        <v/>
      </c>
      <c r="F26" s="715" t="str">
        <f>IF(★Start初期設定!$X$5=F$3,集計元帳!$D28,"")</f>
        <v/>
      </c>
      <c r="G26" s="715">
        <f>IF(★Start初期設定!$X$5=G$3,集計元帳!$D28,"")</f>
        <v>0</v>
      </c>
      <c r="H26" s="715" t="str">
        <f>IF(★Start初期設定!$X$5=H$3,集計元帳!$D28,"")</f>
        <v/>
      </c>
      <c r="I26" s="715" t="str">
        <f>IF(★Start初期設定!$X$5=I$3,集計元帳!$D28,"")</f>
        <v/>
      </c>
      <c r="J26" s="715" t="str">
        <f>IF(★Start初期設定!$X$5=J$3,集計元帳!$D28,"")</f>
        <v/>
      </c>
      <c r="K26" s="715" t="str">
        <f>IF(★Start初期設定!$X$5=K$3,集計元帳!$D28,"")</f>
        <v/>
      </c>
      <c r="L26" s="715" t="str">
        <f>IF(★Start初期設定!$X$5=L$3,集計元帳!$D28,"")</f>
        <v/>
      </c>
      <c r="M26" s="715" t="str">
        <f>IF(★Start初期設定!$X$5=M$3,集計元帳!$D28,"")</f>
        <v/>
      </c>
      <c r="N26" s="715" t="str">
        <f>IF(★Start初期設定!$X$5=N$3,集計元帳!$D28,"")</f>
        <v/>
      </c>
      <c r="O26" s="715" t="str">
        <f>IF(★Start初期設定!$X$5=O$3,集計元帳!$D28,"")</f>
        <v/>
      </c>
      <c r="P26" s="716">
        <f t="shared" si="1"/>
        <v>0</v>
      </c>
      <c r="R26" s="705"/>
      <c r="S26" s="924"/>
      <c r="T26" s="714">
        <f t="shared" si="0"/>
        <v>0</v>
      </c>
      <c r="U26" s="715" t="str">
        <f>IF(★Start初期設定!$X$5=U$3,集計元帳!$E28,"")</f>
        <v/>
      </c>
      <c r="V26" s="715" t="str">
        <f>IF(★Start初期設定!$X$5=V$3,集計元帳!$E28,"")</f>
        <v/>
      </c>
      <c r="W26" s="715" t="str">
        <f>IF(★Start初期設定!$X$5=W$3,集計元帳!$E28,"")</f>
        <v/>
      </c>
      <c r="X26" s="715">
        <f>IF(★Start初期設定!$X$5=X$3,集計元帳!$E28,"")</f>
        <v>0</v>
      </c>
      <c r="Y26" s="715" t="str">
        <f>IF(★Start初期設定!$X$5=Y$3,集計元帳!$E28,"")</f>
        <v/>
      </c>
      <c r="Z26" s="715" t="str">
        <f>IF(★Start初期設定!$X$5=Z$3,集計元帳!$E28,"")</f>
        <v/>
      </c>
      <c r="AA26" s="715" t="str">
        <f>IF(★Start初期設定!$X$5=AA$3,集計元帳!$E28,"")</f>
        <v/>
      </c>
      <c r="AB26" s="715" t="str">
        <f>IF(★Start初期設定!$X$5=AB$3,集計元帳!$E28,"")</f>
        <v/>
      </c>
      <c r="AC26" s="715" t="str">
        <f>IF(★Start初期設定!$X$5=AC$3,集計元帳!$E28,"")</f>
        <v/>
      </c>
      <c r="AD26" s="715" t="str">
        <f>IF(★Start初期設定!$X$5=AD$3,集計元帳!$E28,"")</f>
        <v/>
      </c>
      <c r="AE26" s="715" t="str">
        <f>IF(★Start初期設定!$X$5=AE$3,集計元帳!$E28,"")</f>
        <v/>
      </c>
      <c r="AF26" s="715" t="str">
        <f>IF(★Start初期設定!$X$5=AF$3,集計元帳!$E28,"")</f>
        <v/>
      </c>
      <c r="AG26" s="716">
        <f t="shared" si="2"/>
        <v>0</v>
      </c>
    </row>
    <row r="27" spans="1:75" s="141" customFormat="1" ht="13.5" customHeight="1">
      <c r="A27" s="705"/>
      <c r="B27" s="924"/>
      <c r="C27" s="714">
        <f>+集計元帳!B29</f>
        <v>0</v>
      </c>
      <c r="D27" s="715" t="str">
        <f>IF(★Start初期設定!$X$5=D$3,集計元帳!$D29,"")</f>
        <v/>
      </c>
      <c r="E27" s="715" t="str">
        <f>IF(★Start初期設定!$X$5=E$3,集計元帳!$D29,"")</f>
        <v/>
      </c>
      <c r="F27" s="715" t="str">
        <f>IF(★Start初期設定!$X$5=F$3,集計元帳!$D29,"")</f>
        <v/>
      </c>
      <c r="G27" s="715">
        <f>IF(★Start初期設定!$X$5=G$3,集計元帳!$D29,"")</f>
        <v>0</v>
      </c>
      <c r="H27" s="715" t="str">
        <f>IF(★Start初期設定!$X$5=H$3,集計元帳!$D29,"")</f>
        <v/>
      </c>
      <c r="I27" s="715" t="str">
        <f>IF(★Start初期設定!$X$5=I$3,集計元帳!$D29,"")</f>
        <v/>
      </c>
      <c r="J27" s="715" t="str">
        <f>IF(★Start初期設定!$X$5=J$3,集計元帳!$D29,"")</f>
        <v/>
      </c>
      <c r="K27" s="715" t="str">
        <f>IF(★Start初期設定!$X$5=K$3,集計元帳!$D29,"")</f>
        <v/>
      </c>
      <c r="L27" s="715" t="str">
        <f>IF(★Start初期設定!$X$5=L$3,集計元帳!$D29,"")</f>
        <v/>
      </c>
      <c r="M27" s="715" t="str">
        <f>IF(★Start初期設定!$X$5=M$3,集計元帳!$D29,"")</f>
        <v/>
      </c>
      <c r="N27" s="715" t="str">
        <f>IF(★Start初期設定!$X$5=N$3,集計元帳!$D29,"")</f>
        <v/>
      </c>
      <c r="O27" s="715" t="str">
        <f>IF(★Start初期設定!$X$5=O$3,集計元帳!$D29,"")</f>
        <v/>
      </c>
      <c r="P27" s="716">
        <f t="shared" si="1"/>
        <v>0</v>
      </c>
      <c r="R27" s="705"/>
      <c r="S27" s="924"/>
      <c r="T27" s="714">
        <f t="shared" si="0"/>
        <v>0</v>
      </c>
      <c r="U27" s="715" t="str">
        <f>IF(★Start初期設定!$X$5=U$3,集計元帳!$E29,"")</f>
        <v/>
      </c>
      <c r="V27" s="715" t="str">
        <f>IF(★Start初期設定!$X$5=V$3,集計元帳!$E29,"")</f>
        <v/>
      </c>
      <c r="W27" s="715" t="str">
        <f>IF(★Start初期設定!$X$5=W$3,集計元帳!$E29,"")</f>
        <v/>
      </c>
      <c r="X27" s="715">
        <f>IF(★Start初期設定!$X$5=X$3,集計元帳!$E29,"")</f>
        <v>0</v>
      </c>
      <c r="Y27" s="715" t="str">
        <f>IF(★Start初期設定!$X$5=Y$3,集計元帳!$E29,"")</f>
        <v/>
      </c>
      <c r="Z27" s="715" t="str">
        <f>IF(★Start初期設定!$X$5=Z$3,集計元帳!$E29,"")</f>
        <v/>
      </c>
      <c r="AA27" s="715" t="str">
        <f>IF(★Start初期設定!$X$5=AA$3,集計元帳!$E29,"")</f>
        <v/>
      </c>
      <c r="AB27" s="715" t="str">
        <f>IF(★Start初期設定!$X$5=AB$3,集計元帳!$E29,"")</f>
        <v/>
      </c>
      <c r="AC27" s="715" t="str">
        <f>IF(★Start初期設定!$X$5=AC$3,集計元帳!$E29,"")</f>
        <v/>
      </c>
      <c r="AD27" s="715" t="str">
        <f>IF(★Start初期設定!$X$5=AD$3,集計元帳!$E29,"")</f>
        <v/>
      </c>
      <c r="AE27" s="715" t="str">
        <f>IF(★Start初期設定!$X$5=AE$3,集計元帳!$E29,"")</f>
        <v/>
      </c>
      <c r="AF27" s="715" t="str">
        <f>IF(★Start初期設定!$X$5=AF$3,集計元帳!$E29,"")</f>
        <v/>
      </c>
      <c r="AG27" s="716">
        <f t="shared" si="2"/>
        <v>0</v>
      </c>
    </row>
    <row r="28" spans="1:75" s="141" customFormat="1" ht="13.5" customHeight="1">
      <c r="A28" s="705"/>
      <c r="B28" s="924"/>
      <c r="C28" s="714">
        <f>+集計元帳!B30</f>
        <v>0</v>
      </c>
      <c r="D28" s="715" t="str">
        <f>IF(★Start初期設定!$X$5=D$3,集計元帳!$D30,"")</f>
        <v/>
      </c>
      <c r="E28" s="715" t="str">
        <f>IF(★Start初期設定!$X$5=E$3,集計元帳!$D30,"")</f>
        <v/>
      </c>
      <c r="F28" s="715" t="str">
        <f>IF(★Start初期設定!$X$5=F$3,集計元帳!$D30,"")</f>
        <v/>
      </c>
      <c r="G28" s="715">
        <f>IF(★Start初期設定!$X$5=G$3,集計元帳!$D30,"")</f>
        <v>0</v>
      </c>
      <c r="H28" s="715" t="str">
        <f>IF(★Start初期設定!$X$5=H$3,集計元帳!$D30,"")</f>
        <v/>
      </c>
      <c r="I28" s="715" t="str">
        <f>IF(★Start初期設定!$X$5=I$3,集計元帳!$D30,"")</f>
        <v/>
      </c>
      <c r="J28" s="715" t="str">
        <f>IF(★Start初期設定!$X$5=J$3,集計元帳!$D30,"")</f>
        <v/>
      </c>
      <c r="K28" s="715" t="str">
        <f>IF(★Start初期設定!$X$5=K$3,集計元帳!$D30,"")</f>
        <v/>
      </c>
      <c r="L28" s="715" t="str">
        <f>IF(★Start初期設定!$X$5=L$3,集計元帳!$D30,"")</f>
        <v/>
      </c>
      <c r="M28" s="715" t="str">
        <f>IF(★Start初期設定!$X$5=M$3,集計元帳!$D30,"")</f>
        <v/>
      </c>
      <c r="N28" s="715" t="str">
        <f>IF(★Start初期設定!$X$5=N$3,集計元帳!$D30,"")</f>
        <v/>
      </c>
      <c r="O28" s="715" t="str">
        <f>IF(★Start初期設定!$X$5=O$3,集計元帳!$D30,"")</f>
        <v/>
      </c>
      <c r="P28" s="716">
        <f t="shared" si="1"/>
        <v>0</v>
      </c>
      <c r="R28" s="705"/>
      <c r="S28" s="924"/>
      <c r="T28" s="714">
        <f t="shared" si="0"/>
        <v>0</v>
      </c>
      <c r="U28" s="715" t="str">
        <f>IF(★Start初期設定!$X$5=U$3,集計元帳!$E30,"")</f>
        <v/>
      </c>
      <c r="V28" s="715" t="str">
        <f>IF(★Start初期設定!$X$5=V$3,集計元帳!$E30,"")</f>
        <v/>
      </c>
      <c r="W28" s="715" t="str">
        <f>IF(★Start初期設定!$X$5=W$3,集計元帳!$E30,"")</f>
        <v/>
      </c>
      <c r="X28" s="715">
        <f>IF(★Start初期設定!$X$5=X$3,集計元帳!$E30,"")</f>
        <v>0</v>
      </c>
      <c r="Y28" s="715" t="str">
        <f>IF(★Start初期設定!$X$5=Y$3,集計元帳!$E30,"")</f>
        <v/>
      </c>
      <c r="Z28" s="715" t="str">
        <f>IF(★Start初期設定!$X$5=Z$3,集計元帳!$E30,"")</f>
        <v/>
      </c>
      <c r="AA28" s="715" t="str">
        <f>IF(★Start初期設定!$X$5=AA$3,集計元帳!$E30,"")</f>
        <v/>
      </c>
      <c r="AB28" s="715" t="str">
        <f>IF(★Start初期設定!$X$5=AB$3,集計元帳!$E30,"")</f>
        <v/>
      </c>
      <c r="AC28" s="715" t="str">
        <f>IF(★Start初期設定!$X$5=AC$3,集計元帳!$E30,"")</f>
        <v/>
      </c>
      <c r="AD28" s="715" t="str">
        <f>IF(★Start初期設定!$X$5=AD$3,集計元帳!$E30,"")</f>
        <v/>
      </c>
      <c r="AE28" s="715" t="str">
        <f>IF(★Start初期設定!$X$5=AE$3,集計元帳!$E30,"")</f>
        <v/>
      </c>
      <c r="AF28" s="715" t="str">
        <f>IF(★Start初期設定!$X$5=AF$3,集計元帳!$E30,"")</f>
        <v/>
      </c>
      <c r="AG28" s="716">
        <f t="shared" si="2"/>
        <v>0</v>
      </c>
    </row>
    <row r="29" spans="1:75" s="141" customFormat="1" ht="13.5" customHeight="1">
      <c r="A29" s="705"/>
      <c r="B29" s="924"/>
      <c r="C29" s="720" t="str">
        <f>+集計元帳!B31</f>
        <v>合　計</v>
      </c>
      <c r="D29" s="715" t="str">
        <f>IF(★Start初期設定!$X$5=D$3,集計元帳!$D31,"")</f>
        <v/>
      </c>
      <c r="E29" s="715" t="str">
        <f>IF(★Start初期設定!$X$5=E$3,集計元帳!$D31,"")</f>
        <v/>
      </c>
      <c r="F29" s="715" t="str">
        <f>IF(★Start初期設定!$X$5=F$3,集計元帳!$D31,"")</f>
        <v/>
      </c>
      <c r="G29" s="715">
        <f>IF(★Start初期設定!$X$5=G$3,集計元帳!$D31,"")</f>
        <v>0</v>
      </c>
      <c r="H29" s="715" t="str">
        <f>IF(★Start初期設定!$X$5=H$3,集計元帳!$D31,"")</f>
        <v/>
      </c>
      <c r="I29" s="715" t="str">
        <f>IF(★Start初期設定!$X$5=I$3,集計元帳!$D31,"")</f>
        <v/>
      </c>
      <c r="J29" s="715" t="str">
        <f>IF(★Start初期設定!$X$5=J$3,集計元帳!$D31,"")</f>
        <v/>
      </c>
      <c r="K29" s="715" t="str">
        <f>IF(★Start初期設定!$X$5=K$3,集計元帳!$D31,"")</f>
        <v/>
      </c>
      <c r="L29" s="715" t="str">
        <f>IF(★Start初期設定!$X$5=L$3,集計元帳!$D31,"")</f>
        <v/>
      </c>
      <c r="M29" s="715" t="str">
        <f>IF(★Start初期設定!$X$5=M$3,集計元帳!$D31,"")</f>
        <v/>
      </c>
      <c r="N29" s="715" t="str">
        <f>IF(★Start初期設定!$X$5=N$3,集計元帳!$D31,"")</f>
        <v/>
      </c>
      <c r="O29" s="715" t="str">
        <f>IF(★Start初期設定!$X$5=O$3,集計元帳!$D31,"")</f>
        <v/>
      </c>
      <c r="P29" s="716">
        <f t="shared" si="1"/>
        <v>0</v>
      </c>
      <c r="R29" s="705"/>
      <c r="S29" s="924"/>
      <c r="T29" s="720" t="str">
        <f t="shared" si="0"/>
        <v>合　計</v>
      </c>
      <c r="U29" s="715" t="str">
        <f>IF(★Start初期設定!$X$5=U$3,集計元帳!$E31,"")</f>
        <v/>
      </c>
      <c r="V29" s="715" t="str">
        <f>IF(★Start初期設定!$X$5=V$3,集計元帳!$E31,"")</f>
        <v/>
      </c>
      <c r="W29" s="715" t="str">
        <f>IF(★Start初期設定!$X$5=W$3,集計元帳!$E31,"")</f>
        <v/>
      </c>
      <c r="X29" s="715">
        <f>IF(★Start初期設定!$X$5=X$3,集計元帳!$E31,"")</f>
        <v>0</v>
      </c>
      <c r="Y29" s="715" t="str">
        <f>IF(★Start初期設定!$X$5=Y$3,集計元帳!$E31,"")</f>
        <v/>
      </c>
      <c r="Z29" s="715" t="str">
        <f>IF(★Start初期設定!$X$5=Z$3,集計元帳!$E31,"")</f>
        <v/>
      </c>
      <c r="AA29" s="715" t="str">
        <f>IF(★Start初期設定!$X$5=AA$3,集計元帳!$E31,"")</f>
        <v/>
      </c>
      <c r="AB29" s="715" t="str">
        <f>IF(★Start初期設定!$X$5=AB$3,集計元帳!$E31,"")</f>
        <v/>
      </c>
      <c r="AC29" s="715" t="str">
        <f>IF(★Start初期設定!$X$5=AC$3,集計元帳!$E31,"")</f>
        <v/>
      </c>
      <c r="AD29" s="715" t="str">
        <f>IF(★Start初期設定!$X$5=AD$3,集計元帳!$E31,"")</f>
        <v/>
      </c>
      <c r="AE29" s="715" t="str">
        <f>IF(★Start初期設定!$X$5=AE$3,集計元帳!$E31,"")</f>
        <v/>
      </c>
      <c r="AF29" s="715" t="str">
        <f>IF(★Start初期設定!$X$5=AF$3,集計元帳!$E31,"")</f>
        <v/>
      </c>
      <c r="AG29" s="716">
        <f t="shared" si="2"/>
        <v>0</v>
      </c>
    </row>
    <row r="30" spans="1:75" s="141" customFormat="1" ht="13.5" customHeight="1">
      <c r="A30" s="705"/>
      <c r="C30" s="721" t="s">
        <v>11</v>
      </c>
      <c r="D30" s="715" t="str">
        <f>IF(★Start初期設定!$X$5=D$3,集計元帳!$D32,"")</f>
        <v/>
      </c>
      <c r="E30" s="715" t="str">
        <f>IF(★Start初期設定!$X$5=E$3,集計元帳!$D32,"")</f>
        <v/>
      </c>
      <c r="F30" s="715" t="str">
        <f>IF(★Start初期設定!$X$5=F$3,集計元帳!$D32,"")</f>
        <v/>
      </c>
      <c r="G30" s="715">
        <f>IF(★Start初期設定!$X$5=G$3,集計元帳!$D32,"")</f>
        <v>0</v>
      </c>
      <c r="H30" s="715" t="str">
        <f>IF(★Start初期設定!$X$5=H$3,集計元帳!$D32,"")</f>
        <v/>
      </c>
      <c r="I30" s="715" t="str">
        <f>IF(★Start初期設定!$X$5=I$3,集計元帳!$D32,"")</f>
        <v/>
      </c>
      <c r="J30" s="715" t="str">
        <f>IF(★Start初期設定!$X$5=J$3,集計元帳!$D32,"")</f>
        <v/>
      </c>
      <c r="K30" s="715" t="str">
        <f>IF(★Start初期設定!$X$5=K$3,集計元帳!$D32,"")</f>
        <v/>
      </c>
      <c r="L30" s="715" t="str">
        <f>IF(★Start初期設定!$X$5=L$3,集計元帳!$D32,"")</f>
        <v/>
      </c>
      <c r="M30" s="715" t="str">
        <f>IF(★Start初期設定!$X$5=M$3,集計元帳!$D32,"")</f>
        <v/>
      </c>
      <c r="N30" s="715" t="str">
        <f>IF(★Start初期設定!$X$5=N$3,集計元帳!$D32,"")</f>
        <v/>
      </c>
      <c r="O30" s="715" t="str">
        <f>IF(★Start初期設定!$X$5=O$3,集計元帳!$D32,"")</f>
        <v/>
      </c>
      <c r="P30" s="716">
        <f t="shared" si="1"/>
        <v>0</v>
      </c>
      <c r="R30" s="705"/>
      <c r="S30" s="929" t="s">
        <v>11</v>
      </c>
      <c r="T30" s="930"/>
      <c r="U30" s="715" t="str">
        <f>IF(★Start初期設定!$X$5=U$3,集計元帳!$E32,"")</f>
        <v/>
      </c>
      <c r="V30" s="715" t="str">
        <f>IF(★Start初期設定!$X$5=V$3,集計元帳!$E32,"")</f>
        <v/>
      </c>
      <c r="W30" s="715" t="str">
        <f>IF(★Start初期設定!$X$5=W$3,集計元帳!$E32,"")</f>
        <v/>
      </c>
      <c r="X30" s="715">
        <f>IF(★Start初期設定!$X$5=X$3,集計元帳!$E32,"")</f>
        <v>0</v>
      </c>
      <c r="Y30" s="715" t="str">
        <f>IF(★Start初期設定!$X$5=Y$3,集計元帳!$E32,"")</f>
        <v/>
      </c>
      <c r="Z30" s="715" t="str">
        <f>IF(★Start初期設定!$X$5=Z$3,集計元帳!$E32,"")</f>
        <v/>
      </c>
      <c r="AA30" s="715" t="str">
        <f>IF(★Start初期設定!$X$5=AA$3,集計元帳!$E32,"")</f>
        <v/>
      </c>
      <c r="AB30" s="715" t="str">
        <f>IF(★Start初期設定!$X$5=AB$3,集計元帳!$E32,"")</f>
        <v/>
      </c>
      <c r="AC30" s="715" t="str">
        <f>IF(★Start初期設定!$X$5=AC$3,集計元帳!$E32,"")</f>
        <v/>
      </c>
      <c r="AD30" s="715" t="str">
        <f>IF(★Start初期設定!$X$5=AD$3,集計元帳!$E32,"")</f>
        <v/>
      </c>
      <c r="AE30" s="715" t="str">
        <f>IF(★Start初期設定!$X$5=AE$3,集計元帳!$E32,"")</f>
        <v/>
      </c>
      <c r="AF30" s="715" t="str">
        <f>IF(★Start初期設定!$X$5=AF$3,集計元帳!$E32,"")</f>
        <v/>
      </c>
      <c r="AG30" s="716">
        <f t="shared" si="2"/>
        <v>0</v>
      </c>
    </row>
    <row r="31" spans="1:75" ht="9.75" customHeight="1"/>
    <row r="32" spans="1:75" ht="15" customHeight="1"/>
    <row r="33" spans="1:33">
      <c r="A33" s="8"/>
      <c r="B33" s="709" t="s">
        <v>24</v>
      </c>
      <c r="C33" s="722" t="s">
        <v>318</v>
      </c>
      <c r="D33" s="711">
        <v>1</v>
      </c>
      <c r="E33" s="711">
        <v>2</v>
      </c>
      <c r="F33" s="711">
        <v>3</v>
      </c>
      <c r="G33" s="711">
        <v>4</v>
      </c>
      <c r="H33" s="711">
        <v>5</v>
      </c>
      <c r="I33" s="711">
        <v>6</v>
      </c>
      <c r="J33" s="711">
        <v>7</v>
      </c>
      <c r="K33" s="711">
        <v>8</v>
      </c>
      <c r="L33" s="711">
        <v>9</v>
      </c>
      <c r="M33" s="711">
        <v>10</v>
      </c>
      <c r="N33" s="711">
        <v>11</v>
      </c>
      <c r="O33" s="712" t="s">
        <v>309</v>
      </c>
      <c r="P33" s="709" t="s">
        <v>25</v>
      </c>
      <c r="Q33" s="723"/>
      <c r="S33" s="709" t="s">
        <v>71</v>
      </c>
      <c r="T33" s="714"/>
      <c r="U33" s="711">
        <v>1</v>
      </c>
      <c r="V33" s="711">
        <v>2</v>
      </c>
      <c r="W33" s="711">
        <v>3</v>
      </c>
      <c r="X33" s="711">
        <v>4</v>
      </c>
      <c r="Y33" s="711">
        <v>5</v>
      </c>
      <c r="Z33" s="711">
        <v>6</v>
      </c>
      <c r="AA33" s="711">
        <v>7</v>
      </c>
      <c r="AB33" s="711">
        <v>8</v>
      </c>
      <c r="AC33" s="711">
        <v>9</v>
      </c>
      <c r="AD33" s="711">
        <v>10</v>
      </c>
      <c r="AE33" s="711">
        <v>11</v>
      </c>
      <c r="AF33" s="712" t="s">
        <v>309</v>
      </c>
      <c r="AG33" s="709" t="s">
        <v>25</v>
      </c>
    </row>
    <row r="34" spans="1:33" ht="13.5" customHeight="1">
      <c r="A34" s="8"/>
      <c r="B34" s="931" t="s">
        <v>320</v>
      </c>
      <c r="C34" s="724" t="str">
        <f>+賞与!C9</f>
        <v>賞　与</v>
      </c>
      <c r="D34" s="715" t="str">
        <f>IF(★Start初期設定!$X$5=D$33,賞与!$C$10,"")</f>
        <v/>
      </c>
      <c r="E34" s="715" t="str">
        <f>IF(★Start初期設定!$X$5=E$33,賞与!$C$10,"")</f>
        <v/>
      </c>
      <c r="F34" s="715" t="str">
        <f>IF(★Start初期設定!$X$5=F$33,賞与!$C$10,"")</f>
        <v/>
      </c>
      <c r="G34" s="715">
        <f>IF(★Start初期設定!$X$5=G$33,賞与!$C$10,"")</f>
        <v>0</v>
      </c>
      <c r="H34" s="715" t="str">
        <f>IF(★Start初期設定!$X$5=H$33,賞与!$C$10,"")</f>
        <v/>
      </c>
      <c r="I34" s="715" t="str">
        <f>IF(★Start初期設定!$X$5=I$33,賞与!$C$10,"")</f>
        <v/>
      </c>
      <c r="J34" s="715" t="str">
        <f>IF(★Start初期設定!$X$5=J$33,賞与!$C$10,"")</f>
        <v/>
      </c>
      <c r="K34" s="715" t="str">
        <f>IF(★Start初期設定!$X$5=K$33,賞与!$C$10,"")</f>
        <v/>
      </c>
      <c r="L34" s="715" t="str">
        <f>IF(★Start初期設定!$X$5=L$33,賞与!$C$10,"")</f>
        <v/>
      </c>
      <c r="M34" s="715" t="str">
        <f>IF(★Start初期設定!$X$5=M$33,賞与!$C$10,"")</f>
        <v/>
      </c>
      <c r="N34" s="715" t="str">
        <f>IF(★Start初期設定!$X$5=N$33,賞与!$C$10,"")</f>
        <v/>
      </c>
      <c r="O34" s="715" t="str">
        <f>IF(★Start初期設定!$X$5=O$33,賞与!$C$10,"")</f>
        <v/>
      </c>
      <c r="P34" s="716">
        <f t="shared" ref="P34:P41" si="3">SUM(D34:O34)</f>
        <v>0</v>
      </c>
      <c r="Q34" s="723"/>
      <c r="S34" s="931" t="s">
        <v>320</v>
      </c>
      <c r="T34" s="724" t="str">
        <f t="shared" ref="T34:T40" si="4">+C34</f>
        <v>賞　与</v>
      </c>
      <c r="U34" s="715" t="str">
        <f>IF(★Start初期設定!$X$5=U$33,賞与!C11,"")</f>
        <v/>
      </c>
      <c r="V34" s="715" t="str">
        <f>IF(★Start初期設定!$X$5=V$33,賞与!D11,"")</f>
        <v/>
      </c>
      <c r="W34" s="715" t="str">
        <f>IF(★Start初期設定!$X$5=W$33,賞与!E11,"")</f>
        <v/>
      </c>
      <c r="X34" s="715">
        <f>IF(★Start初期設定!$X$5=X$33,賞与!F11,"")</f>
        <v>0</v>
      </c>
      <c r="Y34" s="715" t="str">
        <f>IF(★Start初期設定!$X$5=Y$33,賞与!G11,"")</f>
        <v/>
      </c>
      <c r="Z34" s="715" t="str">
        <f>IF(★Start初期設定!$X$5=Z$33,賞与!H11,"")</f>
        <v/>
      </c>
      <c r="AA34" s="715" t="str">
        <f>IF(★Start初期設定!$X$5=AA$33,賞与!I11,"")</f>
        <v/>
      </c>
      <c r="AB34" s="715" t="str">
        <f>IF(★Start初期設定!$X$5=AB$33,賞与!J11,"")</f>
        <v/>
      </c>
      <c r="AC34" s="715" t="str">
        <f>IF(★Start初期設定!$X$5=AC$33,賞与!K11,"")</f>
        <v/>
      </c>
      <c r="AD34" s="715" t="str">
        <f>IF(★Start初期設定!$X$5=AD$33,賞与!L11,"")</f>
        <v/>
      </c>
      <c r="AE34" s="715" t="str">
        <f>IF(★Start初期設定!$X$5=AE$33,賞与!M11,"")</f>
        <v/>
      </c>
      <c r="AF34" s="715" t="str">
        <f>IF(★Start初期設定!$X$5=AF$33,賞与!N11,"")</f>
        <v/>
      </c>
      <c r="AG34" s="716">
        <f t="shared" ref="AG34:AG41" si="5">SUM(U34:AF34)</f>
        <v>0</v>
      </c>
    </row>
    <row r="35" spans="1:33">
      <c r="A35" s="8"/>
      <c r="B35" s="932"/>
      <c r="C35" s="724" t="str">
        <f>+賞与!D9</f>
        <v>諸手当</v>
      </c>
      <c r="D35" s="715" t="str">
        <f>IF(★Start初期設定!$X$5=D$33,賞与!$D$10,"")</f>
        <v/>
      </c>
      <c r="E35" s="715" t="str">
        <f>IF(★Start初期設定!$X$5=E$33,賞与!$D$10,"")</f>
        <v/>
      </c>
      <c r="F35" s="715" t="str">
        <f>IF(★Start初期設定!$X$5=F$33,賞与!$D$10,"")</f>
        <v/>
      </c>
      <c r="G35" s="715">
        <f>IF(★Start初期設定!$X$5=G$33,賞与!$D$10,"")</f>
        <v>0</v>
      </c>
      <c r="H35" s="715" t="str">
        <f>IF(★Start初期設定!$X$5=H$33,賞与!$D$10,"")</f>
        <v/>
      </c>
      <c r="I35" s="715" t="str">
        <f>IF(★Start初期設定!$X$5=I$33,賞与!$D$10,"")</f>
        <v/>
      </c>
      <c r="J35" s="715" t="str">
        <f>IF(★Start初期設定!$X$5=J$33,賞与!$D$10,"")</f>
        <v/>
      </c>
      <c r="K35" s="715" t="str">
        <f>IF(★Start初期設定!$X$5=K$33,賞与!$D$10,"")</f>
        <v/>
      </c>
      <c r="L35" s="715" t="str">
        <f>IF(★Start初期設定!$X$5=L$33,賞与!$D$10,"")</f>
        <v/>
      </c>
      <c r="M35" s="715" t="str">
        <f>IF(★Start初期設定!$X$5=M$33,賞与!$D$10,"")</f>
        <v/>
      </c>
      <c r="N35" s="715" t="str">
        <f>IF(★Start初期設定!$X$5=N$33,賞与!$D$10,"")</f>
        <v/>
      </c>
      <c r="O35" s="715" t="str">
        <f>IF(★Start初期設定!$X$5=O$33,賞与!$D$10,"")</f>
        <v/>
      </c>
      <c r="P35" s="716">
        <f t="shared" si="3"/>
        <v>0</v>
      </c>
      <c r="Q35" s="723"/>
      <c r="S35" s="932"/>
      <c r="T35" s="724" t="str">
        <f t="shared" si="4"/>
        <v>諸手当</v>
      </c>
      <c r="U35" s="715" t="str">
        <f>IF(★Start初期設定!$X$5=U$33,賞与!$D$11,"")</f>
        <v/>
      </c>
      <c r="V35" s="715" t="str">
        <f>IF(★Start初期設定!$X$5=V$33,賞与!$D$11,"")</f>
        <v/>
      </c>
      <c r="W35" s="715" t="str">
        <f>IF(★Start初期設定!$X$5=W$33,賞与!$D$11,"")</f>
        <v/>
      </c>
      <c r="X35" s="715">
        <f>IF(★Start初期設定!$X$5=X$33,賞与!$D$11,"")</f>
        <v>0</v>
      </c>
      <c r="Y35" s="715" t="str">
        <f>IF(★Start初期設定!$X$5=Y$33,賞与!$D$11,"")</f>
        <v/>
      </c>
      <c r="Z35" s="715" t="str">
        <f>IF(★Start初期設定!$X$5=Z$33,賞与!$D$11,"")</f>
        <v/>
      </c>
      <c r="AA35" s="715" t="str">
        <f>IF(★Start初期設定!$X$5=AA$33,賞与!$D$11,"")</f>
        <v/>
      </c>
      <c r="AB35" s="715" t="str">
        <f>IF(★Start初期設定!$X$5=AB$33,賞与!$D$11,"")</f>
        <v/>
      </c>
      <c r="AC35" s="715" t="str">
        <f>IF(★Start初期設定!$X$5=AC$33,賞与!$D$11,"")</f>
        <v/>
      </c>
      <c r="AD35" s="715" t="str">
        <f>IF(★Start初期設定!$X$5=AD$33,賞与!$D$11,"")</f>
        <v/>
      </c>
      <c r="AE35" s="715" t="str">
        <f>IF(★Start初期設定!$X$5=AE$33,賞与!$D$11,"")</f>
        <v/>
      </c>
      <c r="AF35" s="715" t="str">
        <f>IF(★Start初期設定!$X$5=AF$33,賞与!$D$11,"")</f>
        <v/>
      </c>
      <c r="AG35" s="716">
        <f t="shared" si="5"/>
        <v>0</v>
      </c>
    </row>
    <row r="36" spans="1:33">
      <c r="A36" s="8"/>
      <c r="B36" s="933"/>
      <c r="C36" s="724" t="str">
        <f>+賞与!E9</f>
        <v>支給金額</v>
      </c>
      <c r="D36" s="715" t="str">
        <f>IF(★Start初期設定!$X$5=D$33,賞与!$E$10,"")</f>
        <v/>
      </c>
      <c r="E36" s="715" t="str">
        <f>IF(★Start初期設定!$X$5=E$33,賞与!$E$10,"")</f>
        <v/>
      </c>
      <c r="F36" s="715" t="str">
        <f>IF(★Start初期設定!$X$5=F$33,賞与!$E$10,"")</f>
        <v/>
      </c>
      <c r="G36" s="715">
        <f>IF(★Start初期設定!$X$5=G$33,賞与!$E$10,"")</f>
        <v>0</v>
      </c>
      <c r="H36" s="715" t="str">
        <f>IF(★Start初期設定!$X$5=H$33,賞与!$E$10,"")</f>
        <v/>
      </c>
      <c r="I36" s="715" t="str">
        <f>IF(★Start初期設定!$X$5=I$33,賞与!$E$10,"")</f>
        <v/>
      </c>
      <c r="J36" s="715" t="str">
        <f>IF(★Start初期設定!$X$5=J$33,賞与!$E$10,"")</f>
        <v/>
      </c>
      <c r="K36" s="715" t="str">
        <f>IF(★Start初期設定!$X$5=K$33,賞与!$E$10,"")</f>
        <v/>
      </c>
      <c r="L36" s="715" t="str">
        <f>IF(★Start初期設定!$X$5=L$33,賞与!$E$10,"")</f>
        <v/>
      </c>
      <c r="M36" s="715" t="str">
        <f>IF(★Start初期設定!$X$5=M$33,賞与!$E$10,"")</f>
        <v/>
      </c>
      <c r="N36" s="715" t="str">
        <f>IF(★Start初期設定!$X$5=N$33,賞与!$E$10,"")</f>
        <v/>
      </c>
      <c r="O36" s="715" t="str">
        <f>IF(★Start初期設定!$X$5=O$33,賞与!$E$10,"")</f>
        <v/>
      </c>
      <c r="P36" s="716">
        <f t="shared" si="3"/>
        <v>0</v>
      </c>
      <c r="Q36" s="723"/>
      <c r="S36" s="933"/>
      <c r="T36" s="724" t="str">
        <f t="shared" si="4"/>
        <v>支給金額</v>
      </c>
      <c r="U36" s="715" t="str">
        <f>IF(★Start初期設定!$X$5=U$33,賞与!$E$11,"")</f>
        <v/>
      </c>
      <c r="V36" s="715" t="str">
        <f>IF(★Start初期設定!$X$5=V$33,賞与!$E$11,"")</f>
        <v/>
      </c>
      <c r="W36" s="715" t="str">
        <f>IF(★Start初期設定!$X$5=W$33,賞与!$E$11,"")</f>
        <v/>
      </c>
      <c r="X36" s="715">
        <f>IF(★Start初期設定!$X$5=X$33,賞与!$E$11,"")</f>
        <v>0</v>
      </c>
      <c r="Y36" s="715" t="str">
        <f>IF(★Start初期設定!$X$5=Y$33,賞与!$E$11,"")</f>
        <v/>
      </c>
      <c r="Z36" s="715" t="str">
        <f>IF(★Start初期設定!$X$5=Z$33,賞与!$E$11,"")</f>
        <v/>
      </c>
      <c r="AA36" s="715" t="str">
        <f>IF(★Start初期設定!$X$5=AA$33,賞与!$E$11,"")</f>
        <v/>
      </c>
      <c r="AB36" s="715" t="str">
        <f>IF(★Start初期設定!$X$5=AB$33,賞与!$E$11,"")</f>
        <v/>
      </c>
      <c r="AC36" s="715" t="str">
        <f>IF(★Start初期設定!$X$5=AC$33,賞与!$E$11,"")</f>
        <v/>
      </c>
      <c r="AD36" s="715" t="str">
        <f>IF(★Start初期設定!$X$5=AD$33,賞与!$E$11,"")</f>
        <v/>
      </c>
      <c r="AE36" s="715" t="str">
        <f>IF(★Start初期設定!$X$5=AE$33,賞与!$E$11,"")</f>
        <v/>
      </c>
      <c r="AF36" s="715" t="str">
        <f>IF(★Start初期設定!$X$5=AF$33,賞与!$E$11,"")</f>
        <v/>
      </c>
      <c r="AG36" s="716">
        <f t="shared" si="5"/>
        <v>0</v>
      </c>
    </row>
    <row r="37" spans="1:33" ht="13.5" customHeight="1">
      <c r="A37" s="8"/>
      <c r="B37" s="931" t="s">
        <v>321</v>
      </c>
      <c r="C37" s="724" t="str">
        <f>+賞与!F9</f>
        <v>健康保険</v>
      </c>
      <c r="D37" s="715" t="str">
        <f>IF(★Start初期設定!$X$5=D$33,賞与!$F$10,"")</f>
        <v/>
      </c>
      <c r="E37" s="715" t="str">
        <f>IF(★Start初期設定!$X$5=E$33,賞与!$F$10,"")</f>
        <v/>
      </c>
      <c r="F37" s="715" t="str">
        <f>IF(★Start初期設定!$X$5=F$33,賞与!$F$10,"")</f>
        <v/>
      </c>
      <c r="G37" s="715">
        <f>IF(★Start初期設定!$X$5=G$33,賞与!$F$10,"")</f>
        <v>0</v>
      </c>
      <c r="H37" s="715" t="str">
        <f>IF(★Start初期設定!$X$5=H$33,賞与!$F$10,"")</f>
        <v/>
      </c>
      <c r="I37" s="715" t="str">
        <f>IF(★Start初期設定!$X$5=I$33,賞与!$F$10,"")</f>
        <v/>
      </c>
      <c r="J37" s="715" t="str">
        <f>IF(★Start初期設定!$X$5=J$33,賞与!$F$10,"")</f>
        <v/>
      </c>
      <c r="K37" s="715" t="str">
        <f>IF(★Start初期設定!$X$5=K$33,賞与!$F$10,"")</f>
        <v/>
      </c>
      <c r="L37" s="715" t="str">
        <f>IF(★Start初期設定!$X$5=L$33,賞与!$F$10,"")</f>
        <v/>
      </c>
      <c r="M37" s="715" t="str">
        <f>IF(★Start初期設定!$X$5=M$33,賞与!$F$10,"")</f>
        <v/>
      </c>
      <c r="N37" s="715" t="str">
        <f>IF(★Start初期設定!$X$5=N$33,賞与!$F$10,"")</f>
        <v/>
      </c>
      <c r="O37" s="715" t="str">
        <f>IF(★Start初期設定!$X$5=O$33,賞与!$F$10,"")</f>
        <v/>
      </c>
      <c r="P37" s="716">
        <f t="shared" si="3"/>
        <v>0</v>
      </c>
      <c r="Q37" s="723"/>
      <c r="S37" s="931" t="s">
        <v>321</v>
      </c>
      <c r="T37" s="724" t="str">
        <f t="shared" si="4"/>
        <v>健康保険</v>
      </c>
      <c r="U37" s="715" t="str">
        <f>IF(★Start初期設定!$X$5=U$33,賞与!$F$11,"")</f>
        <v/>
      </c>
      <c r="V37" s="715" t="str">
        <f>IF(★Start初期設定!$X$5=V$33,賞与!$F$11,"")</f>
        <v/>
      </c>
      <c r="W37" s="715" t="str">
        <f>IF(★Start初期設定!$X$5=W$33,賞与!$F$11,"")</f>
        <v/>
      </c>
      <c r="X37" s="715">
        <f>IF(★Start初期設定!$X$5=X$33,賞与!$F$11,"")</f>
        <v>0</v>
      </c>
      <c r="Y37" s="715" t="str">
        <f>IF(★Start初期設定!$X$5=Y$33,賞与!$F$11,"")</f>
        <v/>
      </c>
      <c r="Z37" s="715" t="str">
        <f>IF(★Start初期設定!$X$5=Z$33,賞与!$F$11,"")</f>
        <v/>
      </c>
      <c r="AA37" s="715" t="str">
        <f>IF(★Start初期設定!$X$5=AA$33,賞与!$F$11,"")</f>
        <v/>
      </c>
      <c r="AB37" s="715" t="str">
        <f>IF(★Start初期設定!$X$5=AB$33,賞与!$F$11,"")</f>
        <v/>
      </c>
      <c r="AC37" s="715" t="str">
        <f>IF(★Start初期設定!$X$5=AC$33,賞与!$F$11,"")</f>
        <v/>
      </c>
      <c r="AD37" s="715" t="str">
        <f>IF(★Start初期設定!$X$5=AD$33,賞与!$F$11,"")</f>
        <v/>
      </c>
      <c r="AE37" s="715" t="str">
        <f>IF(★Start初期設定!$X$5=AE$33,賞与!$F$11,"")</f>
        <v/>
      </c>
      <c r="AF37" s="715" t="str">
        <f>IF(★Start初期設定!$X$5=AF$33,賞与!$F$11,"")</f>
        <v/>
      </c>
      <c r="AG37" s="716">
        <f t="shared" si="5"/>
        <v>0</v>
      </c>
    </row>
    <row r="38" spans="1:33">
      <c r="A38" s="8"/>
      <c r="B38" s="932"/>
      <c r="C38" s="724" t="str">
        <f>+賞与!G9</f>
        <v>厚生年金</v>
      </c>
      <c r="D38" s="715" t="str">
        <f>IF(★Start初期設定!$X$5=D$33,賞与!$G$10,"")</f>
        <v/>
      </c>
      <c r="E38" s="715" t="str">
        <f>IF(★Start初期設定!$X$5=E$33,賞与!$G$10,"")</f>
        <v/>
      </c>
      <c r="F38" s="715" t="str">
        <f>IF(★Start初期設定!$X$5=F$33,賞与!$G$10,"")</f>
        <v/>
      </c>
      <c r="G38" s="715">
        <f>IF(★Start初期設定!$X$5=G$33,賞与!$G$10,"")</f>
        <v>0</v>
      </c>
      <c r="H38" s="715" t="str">
        <f>IF(★Start初期設定!$X$5=H$33,賞与!$G$10,"")</f>
        <v/>
      </c>
      <c r="I38" s="715" t="str">
        <f>IF(★Start初期設定!$X$5=I$33,賞与!$G$10,"")</f>
        <v/>
      </c>
      <c r="J38" s="715" t="str">
        <f>IF(★Start初期設定!$X$5=J$33,賞与!$G$10,"")</f>
        <v/>
      </c>
      <c r="K38" s="715" t="str">
        <f>IF(★Start初期設定!$X$5=K$33,賞与!$G$10,"")</f>
        <v/>
      </c>
      <c r="L38" s="715" t="str">
        <f>IF(★Start初期設定!$X$5=L$33,賞与!$G$10,"")</f>
        <v/>
      </c>
      <c r="M38" s="715" t="str">
        <f>IF(★Start初期設定!$X$5=M$33,賞与!$G$10,"")</f>
        <v/>
      </c>
      <c r="N38" s="715" t="str">
        <f>IF(★Start初期設定!$X$5=N$33,賞与!$G$10,"")</f>
        <v/>
      </c>
      <c r="O38" s="715" t="str">
        <f>IF(★Start初期設定!$X$5=O$33,賞与!$G$10,"")</f>
        <v/>
      </c>
      <c r="P38" s="716">
        <f t="shared" si="3"/>
        <v>0</v>
      </c>
      <c r="Q38" s="723"/>
      <c r="S38" s="932"/>
      <c r="T38" s="724" t="str">
        <f t="shared" si="4"/>
        <v>厚生年金</v>
      </c>
      <c r="U38" s="715" t="str">
        <f>IF(★Start初期設定!$X$5=U$33,賞与!$G$11,"")</f>
        <v/>
      </c>
      <c r="V38" s="715" t="str">
        <f>IF(★Start初期設定!$X$5=V$33,賞与!$G$11,"")</f>
        <v/>
      </c>
      <c r="W38" s="715" t="str">
        <f>IF(★Start初期設定!$X$5=W$33,賞与!$G$11,"")</f>
        <v/>
      </c>
      <c r="X38" s="715">
        <f>IF(★Start初期設定!$X$5=X$33,賞与!$G$11,"")</f>
        <v>0</v>
      </c>
      <c r="Y38" s="715" t="str">
        <f>IF(★Start初期設定!$X$5=Y$33,賞与!$G$11,"")</f>
        <v/>
      </c>
      <c r="Z38" s="715" t="str">
        <f>IF(★Start初期設定!$X$5=Z$33,賞与!$G$11,"")</f>
        <v/>
      </c>
      <c r="AA38" s="715" t="str">
        <f>IF(★Start初期設定!$X$5=AA$33,賞与!$G$11,"")</f>
        <v/>
      </c>
      <c r="AB38" s="715" t="str">
        <f>IF(★Start初期設定!$X$5=AB$33,賞与!$G$11,"")</f>
        <v/>
      </c>
      <c r="AC38" s="715" t="str">
        <f>IF(★Start初期設定!$X$5=AC$33,賞与!$G$11,"")</f>
        <v/>
      </c>
      <c r="AD38" s="715" t="str">
        <f>IF(★Start初期設定!$X$5=AD$33,賞与!$G$11,"")</f>
        <v/>
      </c>
      <c r="AE38" s="715" t="str">
        <f>IF(★Start初期設定!$X$5=AE$33,賞与!$G$11,"")</f>
        <v/>
      </c>
      <c r="AF38" s="715" t="str">
        <f>IF(★Start初期設定!$X$5=AF$33,賞与!$G$11,"")</f>
        <v/>
      </c>
      <c r="AG38" s="716">
        <f t="shared" si="5"/>
        <v>0</v>
      </c>
    </row>
    <row r="39" spans="1:33">
      <c r="A39" s="8"/>
      <c r="B39" s="932"/>
      <c r="C39" s="724" t="str">
        <f>+賞与!H9</f>
        <v>所得税</v>
      </c>
      <c r="D39" s="715" t="str">
        <f>IF(★Start初期設定!$X$5=D$33,賞与!$H$10,"")</f>
        <v/>
      </c>
      <c r="E39" s="715" t="str">
        <f>IF(★Start初期設定!$X$5=E$33,賞与!$H$10,"")</f>
        <v/>
      </c>
      <c r="F39" s="715" t="str">
        <f>IF(★Start初期設定!$X$5=F$33,賞与!$H$10,"")</f>
        <v/>
      </c>
      <c r="G39" s="715">
        <f>IF(★Start初期設定!$X$5=G$33,賞与!$H$10,"")</f>
        <v>0</v>
      </c>
      <c r="H39" s="715" t="str">
        <f>IF(★Start初期設定!$X$5=H$33,賞与!$H$10,"")</f>
        <v/>
      </c>
      <c r="I39" s="715" t="str">
        <f>IF(★Start初期設定!$X$5=I$33,賞与!$H$10,"")</f>
        <v/>
      </c>
      <c r="J39" s="715" t="str">
        <f>IF(★Start初期設定!$X$5=J$33,賞与!$H$10,"")</f>
        <v/>
      </c>
      <c r="K39" s="715" t="str">
        <f>IF(★Start初期設定!$X$5=K$33,賞与!$H$10,"")</f>
        <v/>
      </c>
      <c r="L39" s="715" t="str">
        <f>IF(★Start初期設定!$X$5=L$33,賞与!$H$10,"")</f>
        <v/>
      </c>
      <c r="M39" s="715" t="str">
        <f>IF(★Start初期設定!$X$5=M$33,賞与!$H$10,"")</f>
        <v/>
      </c>
      <c r="N39" s="715" t="str">
        <f>IF(★Start初期設定!$X$5=N$33,賞与!$H$10,"")</f>
        <v/>
      </c>
      <c r="O39" s="715" t="str">
        <f>IF(★Start初期設定!$X$5=O$33,賞与!$H$10,"")</f>
        <v/>
      </c>
      <c r="P39" s="716">
        <f t="shared" si="3"/>
        <v>0</v>
      </c>
      <c r="Q39" s="723"/>
      <c r="S39" s="932"/>
      <c r="T39" s="724" t="str">
        <f t="shared" si="4"/>
        <v>所得税</v>
      </c>
      <c r="U39" s="715" t="str">
        <f>IF(★Start初期設定!$X$5=U$33,賞与!$H$11,"")</f>
        <v/>
      </c>
      <c r="V39" s="715" t="str">
        <f>IF(★Start初期設定!$X$5=V$33,賞与!$H$11,"")</f>
        <v/>
      </c>
      <c r="W39" s="715" t="str">
        <f>IF(★Start初期設定!$X$5=W$33,賞与!$H$11,"")</f>
        <v/>
      </c>
      <c r="X39" s="715">
        <f>IF(★Start初期設定!$X$5=X$33,賞与!$H$11,"")</f>
        <v>0</v>
      </c>
      <c r="Y39" s="715" t="str">
        <f>IF(★Start初期設定!$X$5=Y$33,賞与!$H$11,"")</f>
        <v/>
      </c>
      <c r="Z39" s="715" t="str">
        <f>IF(★Start初期設定!$X$5=Z$33,賞与!$H$11,"")</f>
        <v/>
      </c>
      <c r="AA39" s="715" t="str">
        <f>IF(★Start初期設定!$X$5=AA$33,賞与!$H$11,"")</f>
        <v/>
      </c>
      <c r="AB39" s="715" t="str">
        <f>IF(★Start初期設定!$X$5=AB$33,賞与!$H$11,"")</f>
        <v/>
      </c>
      <c r="AC39" s="715" t="str">
        <f>IF(★Start初期設定!$X$5=AC$33,賞与!$H$11,"")</f>
        <v/>
      </c>
      <c r="AD39" s="715" t="str">
        <f>IF(★Start初期設定!$X$5=AD$33,賞与!$H$11,"")</f>
        <v/>
      </c>
      <c r="AE39" s="715" t="str">
        <f>IF(★Start初期設定!$X$5=AE$33,賞与!$H$11,"")</f>
        <v/>
      </c>
      <c r="AF39" s="715" t="str">
        <f>IF(★Start初期設定!$X$5=AF$33,賞与!$H$11,"")</f>
        <v/>
      </c>
      <c r="AG39" s="716">
        <f t="shared" si="5"/>
        <v>0</v>
      </c>
    </row>
    <row r="40" spans="1:33">
      <c r="A40" s="8"/>
      <c r="B40" s="932"/>
      <c r="C40" s="716">
        <f>+賞与!I9</f>
        <v>0</v>
      </c>
      <c r="D40" s="715" t="str">
        <f>IF(★Start初期設定!$X$5=D$33,賞与!$I$10,"")</f>
        <v/>
      </c>
      <c r="E40" s="715" t="str">
        <f>IF(★Start初期設定!$X$5=E$33,賞与!$I$10,"")</f>
        <v/>
      </c>
      <c r="F40" s="715" t="str">
        <f>IF(★Start初期設定!$X$5=F$33,賞与!$I$10,"")</f>
        <v/>
      </c>
      <c r="G40" s="715">
        <f>IF(★Start初期設定!$X$5=G$33,賞与!$I$10,"")</f>
        <v>0</v>
      </c>
      <c r="H40" s="715" t="str">
        <f>IF(★Start初期設定!$X$5=H$33,賞与!$I$10,"")</f>
        <v/>
      </c>
      <c r="I40" s="715" t="str">
        <f>IF(★Start初期設定!$X$5=I$33,賞与!$I$10,"")</f>
        <v/>
      </c>
      <c r="J40" s="715" t="str">
        <f>IF(★Start初期設定!$X$5=J$33,賞与!$I$10,"")</f>
        <v/>
      </c>
      <c r="K40" s="715" t="str">
        <f>IF(★Start初期設定!$X$5=K$33,賞与!$I$10,"")</f>
        <v/>
      </c>
      <c r="L40" s="715" t="str">
        <f>IF(★Start初期設定!$X$5=L$33,賞与!$I$10,"")</f>
        <v/>
      </c>
      <c r="M40" s="715" t="str">
        <f>IF(★Start初期設定!$X$5=M$33,賞与!$I$10,"")</f>
        <v/>
      </c>
      <c r="N40" s="715" t="str">
        <f>IF(★Start初期設定!$X$5=N$33,賞与!$I$10,"")</f>
        <v/>
      </c>
      <c r="O40" s="715" t="str">
        <f>IF(★Start初期設定!$X$5=O$33,賞与!$I$10,"")</f>
        <v/>
      </c>
      <c r="P40" s="716">
        <f t="shared" si="3"/>
        <v>0</v>
      </c>
      <c r="Q40" s="723"/>
      <c r="S40" s="932"/>
      <c r="T40" s="724">
        <f t="shared" si="4"/>
        <v>0</v>
      </c>
      <c r="U40" s="715" t="str">
        <f>IF(★Start初期設定!$X$5=U$33,賞与!$I$11,"")</f>
        <v/>
      </c>
      <c r="V40" s="715" t="str">
        <f>IF(★Start初期設定!$X$5=V$33,賞与!$I$11,"")</f>
        <v/>
      </c>
      <c r="W40" s="715" t="str">
        <f>IF(★Start初期設定!$X$5=W$33,賞与!$I$11,"")</f>
        <v/>
      </c>
      <c r="X40" s="715">
        <f>IF(★Start初期設定!$X$5=X$33,賞与!$I$11,"")</f>
        <v>0</v>
      </c>
      <c r="Y40" s="715" t="str">
        <f>IF(★Start初期設定!$X$5=Y$33,賞与!$I$11,"")</f>
        <v/>
      </c>
      <c r="Z40" s="715" t="str">
        <f>IF(★Start初期設定!$X$5=Z$33,賞与!$I$11,"")</f>
        <v/>
      </c>
      <c r="AA40" s="715" t="str">
        <f>IF(★Start初期設定!$X$5=AA$33,賞与!$I$11,"")</f>
        <v/>
      </c>
      <c r="AB40" s="715" t="str">
        <f>IF(★Start初期設定!$X$5=AB$33,賞与!$I$11,"")</f>
        <v/>
      </c>
      <c r="AC40" s="715" t="str">
        <f>IF(★Start初期設定!$X$5=AC$33,賞与!$I$11,"")</f>
        <v/>
      </c>
      <c r="AD40" s="715" t="str">
        <f>IF(★Start初期設定!$X$5=AD$33,賞与!$I$11,"")</f>
        <v/>
      </c>
      <c r="AE40" s="715" t="str">
        <f>IF(★Start初期設定!$X$5=AE$33,賞与!$I$11,"")</f>
        <v/>
      </c>
      <c r="AF40" s="715" t="str">
        <f>IF(★Start初期設定!$X$5=AF$33,賞与!$I$11,"")</f>
        <v/>
      </c>
      <c r="AG40" s="716">
        <f t="shared" si="5"/>
        <v>0</v>
      </c>
    </row>
    <row r="41" spans="1:33">
      <c r="A41" s="8"/>
      <c r="B41" s="725"/>
      <c r="C41" s="726" t="str">
        <f>+[1]賞与!K7</f>
        <v>支給金額</v>
      </c>
      <c r="D41" s="715" t="str">
        <f>IF(★Start初期設定!$X$5=D$33,賞与!$J$10,"")</f>
        <v/>
      </c>
      <c r="E41" s="715" t="str">
        <f>IF(★Start初期設定!$X$5=E$33,賞与!$J$10,"")</f>
        <v/>
      </c>
      <c r="F41" s="715" t="str">
        <f>IF(★Start初期設定!$X$5=F$33,賞与!$J$10,"")</f>
        <v/>
      </c>
      <c r="G41" s="715">
        <f>IF(★Start初期設定!$X$5=G$33,賞与!$J$10,"")</f>
        <v>0</v>
      </c>
      <c r="H41" s="715" t="str">
        <f>IF(★Start初期設定!$X$5=H$33,賞与!$J$10,"")</f>
        <v/>
      </c>
      <c r="I41" s="715" t="str">
        <f>IF(★Start初期設定!$X$5=I$33,賞与!$J$10,"")</f>
        <v/>
      </c>
      <c r="J41" s="715" t="str">
        <f>IF(★Start初期設定!$X$5=J$33,賞与!$J$10,"")</f>
        <v/>
      </c>
      <c r="K41" s="715" t="str">
        <f>IF(★Start初期設定!$X$5=K$33,賞与!$J$10,"")</f>
        <v/>
      </c>
      <c r="L41" s="715" t="str">
        <f>IF(★Start初期設定!$X$5=L$33,賞与!$J$10,"")</f>
        <v/>
      </c>
      <c r="M41" s="715" t="str">
        <f>IF(★Start初期設定!$X$5=M$33,賞与!$J$10,"")</f>
        <v/>
      </c>
      <c r="N41" s="715" t="str">
        <f>IF(★Start初期設定!$X$5=N$33,賞与!$J$10,"")</f>
        <v/>
      </c>
      <c r="O41" s="715" t="str">
        <f>IF(★Start初期設定!$X$5=O$33,賞与!$J$10,"")</f>
        <v/>
      </c>
      <c r="P41" s="716">
        <f t="shared" si="3"/>
        <v>0</v>
      </c>
      <c r="Q41" s="723"/>
      <c r="S41" s="934" t="str">
        <f>+C41</f>
        <v>支給金額</v>
      </c>
      <c r="T41" s="935"/>
      <c r="U41" s="715" t="str">
        <f>IF(★Start初期設定!$X$5=U$33,賞与!$J$11,"")</f>
        <v/>
      </c>
      <c r="V41" s="715" t="str">
        <f>IF(★Start初期設定!$X$5=V$33,賞与!$J$11,"")</f>
        <v/>
      </c>
      <c r="W41" s="715" t="str">
        <f>IF(★Start初期設定!$X$5=W$33,賞与!$J$11,"")</f>
        <v/>
      </c>
      <c r="X41" s="715">
        <f>IF(★Start初期設定!$X$5=X$33,賞与!$J$11,"")</f>
        <v>0</v>
      </c>
      <c r="Y41" s="715" t="str">
        <f>IF(★Start初期設定!$X$5=Y$33,賞与!$J$11,"")</f>
        <v/>
      </c>
      <c r="Z41" s="715" t="str">
        <f>IF(★Start初期設定!$X$5=Z$33,賞与!$J$11,"")</f>
        <v/>
      </c>
      <c r="AA41" s="715" t="str">
        <f>IF(★Start初期設定!$X$5=AA$33,賞与!$J$11,"")</f>
        <v/>
      </c>
      <c r="AB41" s="715" t="str">
        <f>IF(★Start初期設定!$X$5=AB$33,賞与!$J$11,"")</f>
        <v/>
      </c>
      <c r="AC41" s="715" t="str">
        <f>IF(★Start初期設定!$X$5=AC$33,賞与!$J$11,"")</f>
        <v/>
      </c>
      <c r="AD41" s="715" t="str">
        <f>IF(★Start初期設定!$X$5=AD$33,賞与!$J$11,"")</f>
        <v/>
      </c>
      <c r="AE41" s="715" t="str">
        <f>IF(★Start初期設定!$X$5=AE$33,賞与!$J$11,"")</f>
        <v/>
      </c>
      <c r="AF41" s="715" t="str">
        <f>IF(★Start初期設定!$X$5=AF$33,賞与!$J$11,"")</f>
        <v/>
      </c>
      <c r="AG41" s="716">
        <f t="shared" si="5"/>
        <v>0</v>
      </c>
    </row>
    <row r="42" spans="1:33">
      <c r="A42" s="8"/>
      <c r="Q42" s="723"/>
      <c r="R42" s="723"/>
      <c r="S42" s="723"/>
      <c r="T42" s="723"/>
      <c r="U42" s="723"/>
      <c r="V42" s="723"/>
      <c r="W42" s="723"/>
      <c r="X42" s="723"/>
      <c r="Y42" s="723"/>
      <c r="Z42" s="723"/>
      <c r="AA42" s="723"/>
      <c r="AB42" s="723"/>
      <c r="AC42" s="723"/>
      <c r="AD42" s="723"/>
      <c r="AE42" s="723"/>
      <c r="AF42" s="723"/>
    </row>
    <row r="43" spans="1:33" ht="12.75" customHeight="1">
      <c r="A43" s="727"/>
      <c r="B43" s="727"/>
      <c r="C43" s="727"/>
      <c r="D43" s="727"/>
      <c r="E43" s="727"/>
      <c r="F43" s="727"/>
      <c r="G43" s="728" t="s">
        <v>322</v>
      </c>
      <c r="H43" s="729"/>
      <c r="I43" s="727"/>
      <c r="J43" s="727"/>
      <c r="K43" s="727"/>
      <c r="L43" s="727"/>
      <c r="M43" s="727"/>
      <c r="N43" s="727"/>
      <c r="O43" s="730" t="s">
        <v>304</v>
      </c>
      <c r="P43" s="731" t="s">
        <v>31</v>
      </c>
      <c r="Q43" s="727"/>
      <c r="R43" s="727"/>
      <c r="S43" s="727"/>
      <c r="T43" s="727"/>
      <c r="U43" s="727"/>
      <c r="V43" s="727"/>
      <c r="W43" s="727"/>
      <c r="X43" s="727"/>
      <c r="Y43" s="727"/>
      <c r="Z43" s="727"/>
      <c r="AA43" s="727"/>
      <c r="AB43" s="727"/>
      <c r="AC43" s="727"/>
      <c r="AD43" s="727"/>
      <c r="AE43" s="727"/>
      <c r="AF43" s="732" t="s">
        <v>304</v>
      </c>
      <c r="AG43" s="731" t="s">
        <v>32</v>
      </c>
    </row>
    <row r="44" spans="1:33" ht="12.75" customHeight="1">
      <c r="D44" s="733"/>
      <c r="E44" s="734"/>
      <c r="F44" s="702"/>
      <c r="G44" s="702"/>
      <c r="H44" s="702"/>
      <c r="I44" s="702"/>
      <c r="J44" s="702"/>
      <c r="K44" s="702"/>
      <c r="L44" s="702"/>
      <c r="M44" s="702"/>
      <c r="N44" s="702"/>
      <c r="O44" s="735"/>
      <c r="P44" s="736" t="str">
        <f>+★Start初期設定!X17</f>
        <v>あ</v>
      </c>
      <c r="U44" s="733"/>
      <c r="V44" s="734"/>
      <c r="W44" s="702"/>
      <c r="X44" s="702"/>
      <c r="Y44" s="702"/>
      <c r="Z44" s="702"/>
      <c r="AA44" s="702"/>
      <c r="AB44" s="702"/>
      <c r="AC44" s="702"/>
      <c r="AD44" s="702"/>
      <c r="AE44" s="702"/>
      <c r="AF44" s="702"/>
      <c r="AG44" s="736" t="str">
        <f>+★Start初期設定!X18</f>
        <v>い</v>
      </c>
    </row>
    <row r="45" spans="1:33" ht="12.75" customHeight="1">
      <c r="B45" s="725" t="s">
        <v>31</v>
      </c>
      <c r="C45" s="219"/>
      <c r="D45" s="711">
        <v>1</v>
      </c>
      <c r="E45" s="711">
        <v>2</v>
      </c>
      <c r="F45" s="711">
        <v>3</v>
      </c>
      <c r="G45" s="711">
        <v>4</v>
      </c>
      <c r="H45" s="711">
        <v>5</v>
      </c>
      <c r="I45" s="711">
        <v>6</v>
      </c>
      <c r="J45" s="711">
        <v>7</v>
      </c>
      <c r="K45" s="711">
        <v>8</v>
      </c>
      <c r="L45" s="711">
        <v>9</v>
      </c>
      <c r="M45" s="711">
        <v>10</v>
      </c>
      <c r="N45" s="711">
        <v>11</v>
      </c>
      <c r="O45" s="712" t="s">
        <v>309</v>
      </c>
      <c r="P45" s="709" t="s">
        <v>25</v>
      </c>
      <c r="S45" s="725" t="s">
        <v>32</v>
      </c>
      <c r="T45" s="722" t="str">
        <f>+C33</f>
        <v>　　　　　　　月</v>
      </c>
      <c r="U45" s="711">
        <v>1</v>
      </c>
      <c r="V45" s="711">
        <v>2</v>
      </c>
      <c r="W45" s="711">
        <v>3</v>
      </c>
      <c r="X45" s="711">
        <v>4</v>
      </c>
      <c r="Y45" s="711">
        <v>5</v>
      </c>
      <c r="Z45" s="711">
        <v>6</v>
      </c>
      <c r="AA45" s="711">
        <v>7</v>
      </c>
      <c r="AB45" s="711">
        <v>8</v>
      </c>
      <c r="AC45" s="711">
        <v>9</v>
      </c>
      <c r="AD45" s="711">
        <v>10</v>
      </c>
      <c r="AE45" s="711">
        <v>11</v>
      </c>
      <c r="AF45" s="712" t="s">
        <v>309</v>
      </c>
      <c r="AG45" s="709" t="s">
        <v>25</v>
      </c>
    </row>
    <row r="46" spans="1:33" ht="12.75" customHeight="1">
      <c r="B46" s="923" t="s">
        <v>311</v>
      </c>
      <c r="C46" s="714" t="str">
        <f>+集計元帳!B49</f>
        <v>給      料</v>
      </c>
      <c r="D46" s="715" t="str">
        <f>IF(★Start初期設定!$X$5=D$3,集計元帳!$D49,"")</f>
        <v/>
      </c>
      <c r="E46" s="715" t="str">
        <f>IF(★Start初期設定!$X$5=E$3,集計元帳!$D49,"")</f>
        <v/>
      </c>
      <c r="F46" s="715" t="str">
        <f>IF(★Start初期設定!$X$5=F$3,集計元帳!$D49,"")</f>
        <v/>
      </c>
      <c r="G46" s="715">
        <f>IF(★Start初期設定!$X$5=G$3,集計元帳!$D49,"")</f>
        <v>0</v>
      </c>
      <c r="H46" s="715" t="str">
        <f>IF(★Start初期設定!$X$5=H$3,集計元帳!$D49,"")</f>
        <v/>
      </c>
      <c r="I46" s="715" t="str">
        <f>IF(★Start初期設定!$X$5=I$3,集計元帳!$D49,"")</f>
        <v/>
      </c>
      <c r="J46" s="715" t="str">
        <f>IF(★Start初期設定!$X$5=J$3,集計元帳!$D49,"")</f>
        <v/>
      </c>
      <c r="K46" s="715" t="str">
        <f>IF(★Start初期設定!$X$5=K$3,集計元帳!$D49,"")</f>
        <v/>
      </c>
      <c r="L46" s="715" t="str">
        <f>IF(★Start初期設定!$X$5=L$3,集計元帳!$D49,"")</f>
        <v/>
      </c>
      <c r="M46" s="715" t="str">
        <f>IF(★Start初期設定!$X$5=M$3,集計元帳!$D49,"")</f>
        <v/>
      </c>
      <c r="N46" s="715" t="str">
        <f>IF(★Start初期設定!$X$5=N$3,集計元帳!$D49,"")</f>
        <v/>
      </c>
      <c r="O46" s="715" t="str">
        <f>IF(★Start初期設定!$X$5=O$3,集計元帳!$D49,"")</f>
        <v/>
      </c>
      <c r="P46" s="737">
        <f>SUM(D46:O46)</f>
        <v>0</v>
      </c>
      <c r="S46" s="923" t="s">
        <v>311</v>
      </c>
      <c r="T46" s="738" t="str">
        <f t="shared" ref="T46:T65" si="6">+C46</f>
        <v>給      料</v>
      </c>
      <c r="U46" s="715" t="str">
        <f>IF(★Start初期設定!$X$5=U$3,集計元帳!$E49,"")</f>
        <v/>
      </c>
      <c r="V46" s="715" t="str">
        <f>IF(★Start初期設定!$X$5=V$3,集計元帳!$E49,"")</f>
        <v/>
      </c>
      <c r="W46" s="715" t="str">
        <f>IF(★Start初期設定!$X$5=W$3,集計元帳!$E49,"")</f>
        <v/>
      </c>
      <c r="X46" s="715">
        <f>IF(★Start初期設定!$X$5=X$3,集計元帳!$E49,"")</f>
        <v>0</v>
      </c>
      <c r="Y46" s="715" t="str">
        <f>IF(★Start初期設定!$X$5=Y$3,集計元帳!$E49,"")</f>
        <v/>
      </c>
      <c r="Z46" s="715" t="str">
        <f>IF(★Start初期設定!$X$5=Z$3,集計元帳!$E49,"")</f>
        <v/>
      </c>
      <c r="AA46" s="715" t="str">
        <f>IF(★Start初期設定!$X$5=AA$3,集計元帳!$E49,"")</f>
        <v/>
      </c>
      <c r="AB46" s="715" t="str">
        <f>IF(★Start初期設定!$X$5=AB$3,集計元帳!$E49,"")</f>
        <v/>
      </c>
      <c r="AC46" s="715" t="str">
        <f>IF(★Start初期設定!$X$5=AC$3,集計元帳!$E49,"")</f>
        <v/>
      </c>
      <c r="AD46" s="715" t="str">
        <f>IF(★Start初期設定!$X$5=AD$3,集計元帳!$E49,"")</f>
        <v/>
      </c>
      <c r="AE46" s="715" t="str">
        <f>IF(★Start初期設定!$X$5=AE$3,集計元帳!$E49,"")</f>
        <v/>
      </c>
      <c r="AF46" s="715" t="str">
        <f>IF(★Start初期設定!$X$5=AF$3,集計元帳!$E49,"")</f>
        <v/>
      </c>
      <c r="AG46" s="737">
        <f>SUM(U46:AF46)</f>
        <v>0</v>
      </c>
    </row>
    <row r="47" spans="1:33" ht="12.75" customHeight="1">
      <c r="B47" s="924"/>
      <c r="C47" s="714" t="str">
        <f>+集計元帳!B50</f>
        <v>家族手当</v>
      </c>
      <c r="D47" s="715" t="str">
        <f>IF(★Start初期設定!$X$5=D$3,集計元帳!$D50,"")</f>
        <v/>
      </c>
      <c r="E47" s="715" t="str">
        <f>IF(★Start初期設定!$X$5=E$3,集計元帳!$D50,"")</f>
        <v/>
      </c>
      <c r="F47" s="715" t="str">
        <f>IF(★Start初期設定!$X$5=F$3,集計元帳!$D50,"")</f>
        <v/>
      </c>
      <c r="G47" s="715">
        <f>IF(★Start初期設定!$X$5=G$3,集計元帳!$D50,"")</f>
        <v>0</v>
      </c>
      <c r="H47" s="715" t="str">
        <f>IF(★Start初期設定!$X$5=H$3,集計元帳!$D50,"")</f>
        <v/>
      </c>
      <c r="I47" s="715" t="str">
        <f>IF(★Start初期設定!$X$5=I$3,集計元帳!$D50,"")</f>
        <v/>
      </c>
      <c r="J47" s="715" t="str">
        <f>IF(★Start初期設定!$X$5=J$3,集計元帳!$D50,"")</f>
        <v/>
      </c>
      <c r="K47" s="715" t="str">
        <f>IF(★Start初期設定!$X$5=K$3,集計元帳!$D50,"")</f>
        <v/>
      </c>
      <c r="L47" s="715" t="str">
        <f>IF(★Start初期設定!$X$5=L$3,集計元帳!$D50,"")</f>
        <v/>
      </c>
      <c r="M47" s="715" t="str">
        <f>IF(★Start初期設定!$X$5=M$3,集計元帳!$D50,"")</f>
        <v/>
      </c>
      <c r="N47" s="715" t="str">
        <f>IF(★Start初期設定!$X$5=N$3,集計元帳!$D50,"")</f>
        <v/>
      </c>
      <c r="O47" s="715" t="str">
        <f>IF(★Start初期設定!$X$5=O$3,集計元帳!$D50,"")</f>
        <v/>
      </c>
      <c r="P47" s="737">
        <f t="shared" ref="P47:P66" si="7">SUM(D47:O47)</f>
        <v>0</v>
      </c>
      <c r="S47" s="924"/>
      <c r="T47" s="738" t="str">
        <f t="shared" si="6"/>
        <v>家族手当</v>
      </c>
      <c r="U47" s="715" t="str">
        <f>IF(★Start初期設定!$X$5=U$3,集計元帳!$E50,"")</f>
        <v/>
      </c>
      <c r="V47" s="715" t="str">
        <f>IF(★Start初期設定!$X$5=V$3,集計元帳!$E50,"")</f>
        <v/>
      </c>
      <c r="W47" s="715" t="str">
        <f>IF(★Start初期設定!$X$5=W$3,集計元帳!$E50,"")</f>
        <v/>
      </c>
      <c r="X47" s="715">
        <f>IF(★Start初期設定!$X$5=X$3,集計元帳!$E50,"")</f>
        <v>0</v>
      </c>
      <c r="Y47" s="715" t="str">
        <f>IF(★Start初期設定!$X$5=Y$3,集計元帳!$E50,"")</f>
        <v/>
      </c>
      <c r="Z47" s="715" t="str">
        <f>IF(★Start初期設定!$X$5=Z$3,集計元帳!$E50,"")</f>
        <v/>
      </c>
      <c r="AA47" s="715" t="str">
        <f>IF(★Start初期設定!$X$5=AA$3,集計元帳!$E50,"")</f>
        <v/>
      </c>
      <c r="AB47" s="715" t="str">
        <f>IF(★Start初期設定!$X$5=AB$3,集計元帳!$E50,"")</f>
        <v/>
      </c>
      <c r="AC47" s="715" t="str">
        <f>IF(★Start初期設定!$X$5=AC$3,集計元帳!$E50,"")</f>
        <v/>
      </c>
      <c r="AD47" s="715" t="str">
        <f>IF(★Start初期設定!$X$5=AD$3,集計元帳!$E50,"")</f>
        <v/>
      </c>
      <c r="AE47" s="715" t="str">
        <f>IF(★Start初期設定!$X$5=AE$3,集計元帳!$E50,"")</f>
        <v/>
      </c>
      <c r="AF47" s="715" t="str">
        <f>IF(★Start初期設定!$X$5=AF$3,集計元帳!$E50,"")</f>
        <v/>
      </c>
      <c r="AG47" s="737">
        <f t="shared" ref="AG47:AG66" si="8">SUM(U47:AF47)</f>
        <v>0</v>
      </c>
    </row>
    <row r="48" spans="1:33" ht="12.75" customHeight="1">
      <c r="B48" s="924"/>
      <c r="C48" s="714" t="str">
        <f>+集計元帳!B51</f>
        <v>皆勤手当</v>
      </c>
      <c r="D48" s="715" t="str">
        <f>IF(★Start初期設定!$X$5=D$3,集計元帳!$D51,"")</f>
        <v/>
      </c>
      <c r="E48" s="715" t="str">
        <f>IF(★Start初期設定!$X$5=E$3,集計元帳!$D51,"")</f>
        <v/>
      </c>
      <c r="F48" s="715" t="str">
        <f>IF(★Start初期設定!$X$5=F$3,集計元帳!$D51,"")</f>
        <v/>
      </c>
      <c r="G48" s="715">
        <f>IF(★Start初期設定!$X$5=G$3,集計元帳!$D51,"")</f>
        <v>0</v>
      </c>
      <c r="H48" s="715" t="str">
        <f>IF(★Start初期設定!$X$5=H$3,集計元帳!$D51,"")</f>
        <v/>
      </c>
      <c r="I48" s="715" t="str">
        <f>IF(★Start初期設定!$X$5=I$3,集計元帳!$D51,"")</f>
        <v/>
      </c>
      <c r="J48" s="715" t="str">
        <f>IF(★Start初期設定!$X$5=J$3,集計元帳!$D51,"")</f>
        <v/>
      </c>
      <c r="K48" s="715" t="str">
        <f>IF(★Start初期設定!$X$5=K$3,集計元帳!$D51,"")</f>
        <v/>
      </c>
      <c r="L48" s="715" t="str">
        <f>IF(★Start初期設定!$X$5=L$3,集計元帳!$D51,"")</f>
        <v/>
      </c>
      <c r="M48" s="715" t="str">
        <f>IF(★Start初期設定!$X$5=M$3,集計元帳!$D51,"")</f>
        <v/>
      </c>
      <c r="N48" s="715" t="str">
        <f>IF(★Start初期設定!$X$5=N$3,集計元帳!$D51,"")</f>
        <v/>
      </c>
      <c r="O48" s="715" t="str">
        <f>IF(★Start初期設定!$X$5=O$3,集計元帳!$D51,"")</f>
        <v/>
      </c>
      <c r="P48" s="737">
        <f t="shared" si="7"/>
        <v>0</v>
      </c>
      <c r="S48" s="924"/>
      <c r="T48" s="738" t="str">
        <f t="shared" si="6"/>
        <v>皆勤手当</v>
      </c>
      <c r="U48" s="715" t="str">
        <f>IF(★Start初期設定!$X$5=U$3,集計元帳!$E51,"")</f>
        <v/>
      </c>
      <c r="V48" s="715" t="str">
        <f>IF(★Start初期設定!$X$5=V$3,集計元帳!$E51,"")</f>
        <v/>
      </c>
      <c r="W48" s="715" t="str">
        <f>IF(★Start初期設定!$X$5=W$3,集計元帳!$E51,"")</f>
        <v/>
      </c>
      <c r="X48" s="715">
        <f>IF(★Start初期設定!$X$5=X$3,集計元帳!$E51,"")</f>
        <v>0</v>
      </c>
      <c r="Y48" s="715" t="str">
        <f>IF(★Start初期設定!$X$5=Y$3,集計元帳!$E51,"")</f>
        <v/>
      </c>
      <c r="Z48" s="715" t="str">
        <f>IF(★Start初期設定!$X$5=Z$3,集計元帳!$E51,"")</f>
        <v/>
      </c>
      <c r="AA48" s="715" t="str">
        <f>IF(★Start初期設定!$X$5=AA$3,集計元帳!$E51,"")</f>
        <v/>
      </c>
      <c r="AB48" s="715" t="str">
        <f>IF(★Start初期設定!$X$5=AB$3,集計元帳!$E51,"")</f>
        <v/>
      </c>
      <c r="AC48" s="715" t="str">
        <f>IF(★Start初期設定!$X$5=AC$3,集計元帳!$E51,"")</f>
        <v/>
      </c>
      <c r="AD48" s="715" t="str">
        <f>IF(★Start初期設定!$X$5=AD$3,集計元帳!$E51,"")</f>
        <v/>
      </c>
      <c r="AE48" s="715" t="str">
        <f>IF(★Start初期設定!$X$5=AE$3,集計元帳!$E51,"")</f>
        <v/>
      </c>
      <c r="AF48" s="715" t="str">
        <f>IF(★Start初期設定!$X$5=AF$3,集計元帳!$E51,"")</f>
        <v/>
      </c>
      <c r="AG48" s="737">
        <f t="shared" si="8"/>
        <v>0</v>
      </c>
    </row>
    <row r="49" spans="2:33" ht="12.75" customHeight="1">
      <c r="B49" s="924"/>
      <c r="C49" s="714">
        <f>+集計元帳!B52</f>
        <v>0</v>
      </c>
      <c r="D49" s="715" t="str">
        <f>IF(★Start初期設定!$X$5=D$3,集計元帳!$D52,"")</f>
        <v/>
      </c>
      <c r="E49" s="715" t="str">
        <f>IF(★Start初期設定!$X$5=E$3,集計元帳!$D52,"")</f>
        <v/>
      </c>
      <c r="F49" s="715" t="str">
        <f>IF(★Start初期設定!$X$5=F$3,集計元帳!$D52,"")</f>
        <v/>
      </c>
      <c r="G49" s="715">
        <f>IF(★Start初期設定!$X$5=G$3,集計元帳!$D52,"")</f>
        <v>0</v>
      </c>
      <c r="H49" s="715" t="str">
        <f>IF(★Start初期設定!$X$5=H$3,集計元帳!$D52,"")</f>
        <v/>
      </c>
      <c r="I49" s="715" t="str">
        <f>IF(★Start初期設定!$X$5=I$3,集計元帳!$D52,"")</f>
        <v/>
      </c>
      <c r="J49" s="715" t="str">
        <f>IF(★Start初期設定!$X$5=J$3,集計元帳!$D52,"")</f>
        <v/>
      </c>
      <c r="K49" s="715" t="str">
        <f>IF(★Start初期設定!$X$5=K$3,集計元帳!$D52,"")</f>
        <v/>
      </c>
      <c r="L49" s="715" t="str">
        <f>IF(★Start初期設定!$X$5=L$3,集計元帳!$D52,"")</f>
        <v/>
      </c>
      <c r="M49" s="715" t="str">
        <f>IF(★Start初期設定!$X$5=M$3,集計元帳!$D52,"")</f>
        <v/>
      </c>
      <c r="N49" s="715" t="str">
        <f>IF(★Start初期設定!$X$5=N$3,集計元帳!$D52,"")</f>
        <v/>
      </c>
      <c r="O49" s="715" t="str">
        <f>IF(★Start初期設定!$X$5=O$3,集計元帳!$D52,"")</f>
        <v/>
      </c>
      <c r="P49" s="737">
        <f t="shared" si="7"/>
        <v>0</v>
      </c>
      <c r="S49" s="924"/>
      <c r="T49" s="738">
        <f t="shared" si="6"/>
        <v>0</v>
      </c>
      <c r="U49" s="715" t="str">
        <f>IF(★Start初期設定!$X$5=U$3,集計元帳!$E52,"")</f>
        <v/>
      </c>
      <c r="V49" s="715" t="str">
        <f>IF(★Start初期設定!$X$5=V$3,集計元帳!$E52,"")</f>
        <v/>
      </c>
      <c r="W49" s="715" t="str">
        <f>IF(★Start初期設定!$X$5=W$3,集計元帳!$E52,"")</f>
        <v/>
      </c>
      <c r="X49" s="715">
        <f>IF(★Start初期設定!$X$5=X$3,集計元帳!$E52,"")</f>
        <v>0</v>
      </c>
      <c r="Y49" s="715" t="str">
        <f>IF(★Start初期設定!$X$5=Y$3,集計元帳!$E52,"")</f>
        <v/>
      </c>
      <c r="Z49" s="715" t="str">
        <f>IF(★Start初期設定!$X$5=Z$3,集計元帳!$E52,"")</f>
        <v/>
      </c>
      <c r="AA49" s="715" t="str">
        <f>IF(★Start初期設定!$X$5=AA$3,集計元帳!$E52,"")</f>
        <v/>
      </c>
      <c r="AB49" s="715" t="str">
        <f>IF(★Start初期設定!$X$5=AB$3,集計元帳!$E52,"")</f>
        <v/>
      </c>
      <c r="AC49" s="715" t="str">
        <f>IF(★Start初期設定!$X$5=AC$3,集計元帳!$E52,"")</f>
        <v/>
      </c>
      <c r="AD49" s="715" t="str">
        <f>IF(★Start初期設定!$X$5=AD$3,集計元帳!$E52,"")</f>
        <v/>
      </c>
      <c r="AE49" s="715" t="str">
        <f>IF(★Start初期設定!$X$5=AE$3,集計元帳!$E52,"")</f>
        <v/>
      </c>
      <c r="AF49" s="715" t="str">
        <f>IF(★Start初期設定!$X$5=AF$3,集計元帳!$E52,"")</f>
        <v/>
      </c>
      <c r="AG49" s="737">
        <f t="shared" si="8"/>
        <v>0</v>
      </c>
    </row>
    <row r="50" spans="2:33" ht="12.75" customHeight="1">
      <c r="B50" s="924"/>
      <c r="C50" s="714">
        <f>+集計元帳!B53</f>
        <v>0</v>
      </c>
      <c r="D50" s="715" t="str">
        <f>IF(★Start初期設定!$X$5=D$3,集計元帳!$D53,"")</f>
        <v/>
      </c>
      <c r="E50" s="715" t="str">
        <f>IF(★Start初期設定!$X$5=E$3,集計元帳!$D53,"")</f>
        <v/>
      </c>
      <c r="F50" s="715" t="str">
        <f>IF(★Start初期設定!$X$5=F$3,集計元帳!$D53,"")</f>
        <v/>
      </c>
      <c r="G50" s="715">
        <f>IF(★Start初期設定!$X$5=G$3,集計元帳!$D53,"")</f>
        <v>0</v>
      </c>
      <c r="H50" s="715" t="str">
        <f>IF(★Start初期設定!$X$5=H$3,集計元帳!$D53,"")</f>
        <v/>
      </c>
      <c r="I50" s="715" t="str">
        <f>IF(★Start初期設定!$X$5=I$3,集計元帳!$D53,"")</f>
        <v/>
      </c>
      <c r="J50" s="715" t="str">
        <f>IF(★Start初期設定!$X$5=J$3,集計元帳!$D53,"")</f>
        <v/>
      </c>
      <c r="K50" s="715" t="str">
        <f>IF(★Start初期設定!$X$5=K$3,集計元帳!$D53,"")</f>
        <v/>
      </c>
      <c r="L50" s="715" t="str">
        <f>IF(★Start初期設定!$X$5=L$3,集計元帳!$D53,"")</f>
        <v/>
      </c>
      <c r="M50" s="715" t="str">
        <f>IF(★Start初期設定!$X$5=M$3,集計元帳!$D53,"")</f>
        <v/>
      </c>
      <c r="N50" s="715" t="str">
        <f>IF(★Start初期設定!$X$5=N$3,集計元帳!$D53,"")</f>
        <v/>
      </c>
      <c r="O50" s="715" t="str">
        <f>IF(★Start初期設定!$X$5=O$3,集計元帳!$D53,"")</f>
        <v/>
      </c>
      <c r="P50" s="737">
        <f t="shared" si="7"/>
        <v>0</v>
      </c>
      <c r="S50" s="924"/>
      <c r="T50" s="738">
        <f t="shared" si="6"/>
        <v>0</v>
      </c>
      <c r="U50" s="715" t="str">
        <f>IF(★Start初期設定!$X$5=U$3,集計元帳!$E53,"")</f>
        <v/>
      </c>
      <c r="V50" s="715" t="str">
        <f>IF(★Start初期設定!$X$5=V$3,集計元帳!$E53,"")</f>
        <v/>
      </c>
      <c r="W50" s="715" t="str">
        <f>IF(★Start初期設定!$X$5=W$3,集計元帳!$E53,"")</f>
        <v/>
      </c>
      <c r="X50" s="715">
        <f>IF(★Start初期設定!$X$5=X$3,集計元帳!$E53,"")</f>
        <v>0</v>
      </c>
      <c r="Y50" s="715" t="str">
        <f>IF(★Start初期設定!$X$5=Y$3,集計元帳!$E53,"")</f>
        <v/>
      </c>
      <c r="Z50" s="715" t="str">
        <f>IF(★Start初期設定!$X$5=Z$3,集計元帳!$E53,"")</f>
        <v/>
      </c>
      <c r="AA50" s="715" t="str">
        <f>IF(★Start初期設定!$X$5=AA$3,集計元帳!$E53,"")</f>
        <v/>
      </c>
      <c r="AB50" s="715" t="str">
        <f>IF(★Start初期設定!$X$5=AB$3,集計元帳!$E53,"")</f>
        <v/>
      </c>
      <c r="AC50" s="715" t="str">
        <f>IF(★Start初期設定!$X$5=AC$3,集計元帳!$E53,"")</f>
        <v/>
      </c>
      <c r="AD50" s="715" t="str">
        <f>IF(★Start初期設定!$X$5=AD$3,集計元帳!$E53,"")</f>
        <v/>
      </c>
      <c r="AE50" s="715" t="str">
        <f>IF(★Start初期設定!$X$5=AE$3,集計元帳!$E53,"")</f>
        <v/>
      </c>
      <c r="AF50" s="715" t="str">
        <f>IF(★Start初期設定!$X$5=AF$3,集計元帳!$E53,"")</f>
        <v/>
      </c>
      <c r="AG50" s="737">
        <f t="shared" si="8"/>
        <v>0</v>
      </c>
    </row>
    <row r="51" spans="2:33" ht="12.75" customHeight="1">
      <c r="B51" s="924"/>
      <c r="C51" s="714">
        <f>+集計元帳!B54</f>
        <v>0</v>
      </c>
      <c r="D51" s="715" t="str">
        <f>IF(★Start初期設定!$X$5=D$3,集計元帳!$D54,"")</f>
        <v/>
      </c>
      <c r="E51" s="715" t="str">
        <f>IF(★Start初期設定!$X$5=E$3,集計元帳!$D54,"")</f>
        <v/>
      </c>
      <c r="F51" s="715" t="str">
        <f>IF(★Start初期設定!$X$5=F$3,集計元帳!$D54,"")</f>
        <v/>
      </c>
      <c r="G51" s="715">
        <f>IF(★Start初期設定!$X$5=G$3,集計元帳!$D54,"")</f>
        <v>0</v>
      </c>
      <c r="H51" s="715" t="str">
        <f>IF(★Start初期設定!$X$5=H$3,集計元帳!$D54,"")</f>
        <v/>
      </c>
      <c r="I51" s="715" t="str">
        <f>IF(★Start初期設定!$X$5=I$3,集計元帳!$D54,"")</f>
        <v/>
      </c>
      <c r="J51" s="715" t="str">
        <f>IF(★Start初期設定!$X$5=J$3,集計元帳!$D54,"")</f>
        <v/>
      </c>
      <c r="K51" s="715" t="str">
        <f>IF(★Start初期設定!$X$5=K$3,集計元帳!$D54,"")</f>
        <v/>
      </c>
      <c r="L51" s="715" t="str">
        <f>IF(★Start初期設定!$X$5=L$3,集計元帳!$D54,"")</f>
        <v/>
      </c>
      <c r="M51" s="715" t="str">
        <f>IF(★Start初期設定!$X$5=M$3,集計元帳!$D54,"")</f>
        <v/>
      </c>
      <c r="N51" s="715" t="str">
        <f>IF(★Start初期設定!$X$5=N$3,集計元帳!$D54,"")</f>
        <v/>
      </c>
      <c r="O51" s="715" t="str">
        <f>IF(★Start初期設定!$X$5=O$3,集計元帳!$D54,"")</f>
        <v/>
      </c>
      <c r="P51" s="737">
        <f t="shared" si="7"/>
        <v>0</v>
      </c>
      <c r="S51" s="924"/>
      <c r="T51" s="738">
        <f t="shared" si="6"/>
        <v>0</v>
      </c>
      <c r="U51" s="715" t="str">
        <f>IF(★Start初期設定!$X$5=U$3,集計元帳!$E54,"")</f>
        <v/>
      </c>
      <c r="V51" s="715" t="str">
        <f>IF(★Start初期設定!$X$5=V$3,集計元帳!$E54,"")</f>
        <v/>
      </c>
      <c r="W51" s="715" t="str">
        <f>IF(★Start初期設定!$X$5=W$3,集計元帳!$E54,"")</f>
        <v/>
      </c>
      <c r="X51" s="715">
        <f>IF(★Start初期設定!$X$5=X$3,集計元帳!$E54,"")</f>
        <v>0</v>
      </c>
      <c r="Y51" s="715" t="str">
        <f>IF(★Start初期設定!$X$5=Y$3,集計元帳!$E54,"")</f>
        <v/>
      </c>
      <c r="Z51" s="715" t="str">
        <f>IF(★Start初期設定!$X$5=Z$3,集計元帳!$E54,"")</f>
        <v/>
      </c>
      <c r="AA51" s="715" t="str">
        <f>IF(★Start初期設定!$X$5=AA$3,集計元帳!$E54,"")</f>
        <v/>
      </c>
      <c r="AB51" s="715" t="str">
        <f>IF(★Start初期設定!$X$5=AB$3,集計元帳!$E54,"")</f>
        <v/>
      </c>
      <c r="AC51" s="715" t="str">
        <f>IF(★Start初期設定!$X$5=AC$3,集計元帳!$E54,"")</f>
        <v/>
      </c>
      <c r="AD51" s="715" t="str">
        <f>IF(★Start初期設定!$X$5=AD$3,集計元帳!$E54,"")</f>
        <v/>
      </c>
      <c r="AE51" s="715" t="str">
        <f>IF(★Start初期設定!$X$5=AE$3,集計元帳!$E54,"")</f>
        <v/>
      </c>
      <c r="AF51" s="715" t="str">
        <f>IF(★Start初期設定!$X$5=AF$3,集計元帳!$E54,"")</f>
        <v/>
      </c>
      <c r="AG51" s="737">
        <f t="shared" si="8"/>
        <v>0</v>
      </c>
    </row>
    <row r="52" spans="2:33" ht="12.75" customHeight="1">
      <c r="B52" s="924"/>
      <c r="C52" s="714">
        <f>+集計元帳!B55</f>
        <v>0</v>
      </c>
      <c r="D52" s="715" t="str">
        <f>IF(★Start初期設定!$X$5=D$3,集計元帳!$D55,"")</f>
        <v/>
      </c>
      <c r="E52" s="715" t="str">
        <f>IF(★Start初期設定!$X$5=E$3,集計元帳!$D55,"")</f>
        <v/>
      </c>
      <c r="F52" s="715" t="str">
        <f>IF(★Start初期設定!$X$5=F$3,集計元帳!$D55,"")</f>
        <v/>
      </c>
      <c r="G52" s="715">
        <f>IF(★Start初期設定!$X$5=G$3,集計元帳!$D55,"")</f>
        <v>0</v>
      </c>
      <c r="H52" s="715" t="str">
        <f>IF(★Start初期設定!$X$5=H$3,集計元帳!$D55,"")</f>
        <v/>
      </c>
      <c r="I52" s="715" t="str">
        <f>IF(★Start初期設定!$X$5=I$3,集計元帳!$D55,"")</f>
        <v/>
      </c>
      <c r="J52" s="715" t="str">
        <f>IF(★Start初期設定!$X$5=J$3,集計元帳!$D55,"")</f>
        <v/>
      </c>
      <c r="K52" s="715" t="str">
        <f>IF(★Start初期設定!$X$5=K$3,集計元帳!$D55,"")</f>
        <v/>
      </c>
      <c r="L52" s="715" t="str">
        <f>IF(★Start初期設定!$X$5=L$3,集計元帳!$D55,"")</f>
        <v/>
      </c>
      <c r="M52" s="715" t="str">
        <f>IF(★Start初期設定!$X$5=M$3,集計元帳!$D55,"")</f>
        <v/>
      </c>
      <c r="N52" s="715" t="str">
        <f>IF(★Start初期設定!$X$5=N$3,集計元帳!$D55,"")</f>
        <v/>
      </c>
      <c r="O52" s="715" t="str">
        <f>IF(★Start初期設定!$X$5=O$3,集計元帳!$D55,"")</f>
        <v/>
      </c>
      <c r="P52" s="737">
        <f t="shared" si="7"/>
        <v>0</v>
      </c>
      <c r="S52" s="924"/>
      <c r="T52" s="738">
        <f t="shared" si="6"/>
        <v>0</v>
      </c>
      <c r="U52" s="715" t="str">
        <f>IF(★Start初期設定!$X$5=U$3,集計元帳!$E55,"")</f>
        <v/>
      </c>
      <c r="V52" s="715" t="str">
        <f>IF(★Start初期設定!$X$5=V$3,集計元帳!$E55,"")</f>
        <v/>
      </c>
      <c r="W52" s="715" t="str">
        <f>IF(★Start初期設定!$X$5=W$3,集計元帳!$E55,"")</f>
        <v/>
      </c>
      <c r="X52" s="715">
        <f>IF(★Start初期設定!$X$5=X$3,集計元帳!$E55,"")</f>
        <v>0</v>
      </c>
      <c r="Y52" s="715" t="str">
        <f>IF(★Start初期設定!$X$5=Y$3,集計元帳!$E55,"")</f>
        <v/>
      </c>
      <c r="Z52" s="715" t="str">
        <f>IF(★Start初期設定!$X$5=Z$3,集計元帳!$E55,"")</f>
        <v/>
      </c>
      <c r="AA52" s="715" t="str">
        <f>IF(★Start初期設定!$X$5=AA$3,集計元帳!$E55,"")</f>
        <v/>
      </c>
      <c r="AB52" s="715" t="str">
        <f>IF(★Start初期設定!$X$5=AB$3,集計元帳!$E55,"")</f>
        <v/>
      </c>
      <c r="AC52" s="715" t="str">
        <f>IF(★Start初期設定!$X$5=AC$3,集計元帳!$E55,"")</f>
        <v/>
      </c>
      <c r="AD52" s="715" t="str">
        <f>IF(★Start初期設定!$X$5=AD$3,集計元帳!$E55,"")</f>
        <v/>
      </c>
      <c r="AE52" s="715" t="str">
        <f>IF(★Start初期設定!$X$5=AE$3,集計元帳!$E55,"")</f>
        <v/>
      </c>
      <c r="AF52" s="715" t="str">
        <f>IF(★Start初期設定!$X$5=AF$3,集計元帳!$E55,"")</f>
        <v/>
      </c>
      <c r="AG52" s="737">
        <f t="shared" si="8"/>
        <v>0</v>
      </c>
    </row>
    <row r="53" spans="2:33" ht="12.75" customHeight="1">
      <c r="B53" s="924"/>
      <c r="C53" s="720" t="str">
        <f>+集計元帳!B56</f>
        <v>小　計</v>
      </c>
      <c r="D53" s="715" t="str">
        <f>IF(★Start初期設定!$X$5=D$3,集計元帳!$D56,"")</f>
        <v/>
      </c>
      <c r="E53" s="715" t="str">
        <f>IF(★Start初期設定!$X$5=E$3,集計元帳!$D56,"")</f>
        <v/>
      </c>
      <c r="F53" s="715" t="str">
        <f>IF(★Start初期設定!$X$5=F$3,集計元帳!$D56,"")</f>
        <v/>
      </c>
      <c r="G53" s="715">
        <f>IF(★Start初期設定!$X$5=G$3,集計元帳!$D56,"")</f>
        <v>0</v>
      </c>
      <c r="H53" s="715" t="str">
        <f>IF(★Start初期設定!$X$5=H$3,集計元帳!$D56,"")</f>
        <v/>
      </c>
      <c r="I53" s="715" t="str">
        <f>IF(★Start初期設定!$X$5=I$3,集計元帳!$D56,"")</f>
        <v/>
      </c>
      <c r="J53" s="715" t="str">
        <f>IF(★Start初期設定!$X$5=J$3,集計元帳!$D56,"")</f>
        <v/>
      </c>
      <c r="K53" s="715" t="str">
        <f>IF(★Start初期設定!$X$5=K$3,集計元帳!$D56,"")</f>
        <v/>
      </c>
      <c r="L53" s="715" t="str">
        <f>IF(★Start初期設定!$X$5=L$3,集計元帳!$D56,"")</f>
        <v/>
      </c>
      <c r="M53" s="715" t="str">
        <f>IF(★Start初期設定!$X$5=M$3,集計元帳!$D56,"")</f>
        <v/>
      </c>
      <c r="N53" s="715" t="str">
        <f>IF(★Start初期設定!$X$5=N$3,集計元帳!$D56,"")</f>
        <v/>
      </c>
      <c r="O53" s="715" t="str">
        <f>IF(★Start初期設定!$X$5=O$3,集計元帳!$D56,"")</f>
        <v/>
      </c>
      <c r="P53" s="737">
        <f t="shared" si="7"/>
        <v>0</v>
      </c>
      <c r="S53" s="924"/>
      <c r="T53" s="739" t="str">
        <f t="shared" si="6"/>
        <v>小　計</v>
      </c>
      <c r="U53" s="715" t="str">
        <f>IF(★Start初期設定!$X$5=U$3,集計元帳!$E56,"")</f>
        <v/>
      </c>
      <c r="V53" s="715" t="str">
        <f>IF(★Start初期設定!$X$5=V$3,集計元帳!$E56,"")</f>
        <v/>
      </c>
      <c r="W53" s="715" t="str">
        <f>IF(★Start初期設定!$X$5=W$3,集計元帳!$E56,"")</f>
        <v/>
      </c>
      <c r="X53" s="715">
        <f>IF(★Start初期設定!$X$5=X$3,集計元帳!$E56,"")</f>
        <v>0</v>
      </c>
      <c r="Y53" s="715" t="str">
        <f>IF(★Start初期設定!$X$5=Y$3,集計元帳!$E56,"")</f>
        <v/>
      </c>
      <c r="Z53" s="715" t="str">
        <f>IF(★Start初期設定!$X$5=Z$3,集計元帳!$E56,"")</f>
        <v/>
      </c>
      <c r="AA53" s="715" t="str">
        <f>IF(★Start初期設定!$X$5=AA$3,集計元帳!$E56,"")</f>
        <v/>
      </c>
      <c r="AB53" s="715" t="str">
        <f>IF(★Start初期設定!$X$5=AB$3,集計元帳!$E56,"")</f>
        <v/>
      </c>
      <c r="AC53" s="715" t="str">
        <f>IF(★Start初期設定!$X$5=AC$3,集計元帳!$E56,"")</f>
        <v/>
      </c>
      <c r="AD53" s="715" t="str">
        <f>IF(★Start初期設定!$X$5=AD$3,集計元帳!$E56,"")</f>
        <v/>
      </c>
      <c r="AE53" s="715" t="str">
        <f>IF(★Start初期設定!$X$5=AE$3,集計元帳!$E56,"")</f>
        <v/>
      </c>
      <c r="AF53" s="715" t="str">
        <f>IF(★Start初期設定!$X$5=AF$3,集計元帳!$E56,"")</f>
        <v/>
      </c>
      <c r="AG53" s="737">
        <f t="shared" si="8"/>
        <v>0</v>
      </c>
    </row>
    <row r="54" spans="2:33" ht="12.75" customHeight="1">
      <c r="B54" s="924"/>
      <c r="C54" s="714" t="str">
        <f>+集計元帳!B57</f>
        <v>交通費</v>
      </c>
      <c r="D54" s="715" t="str">
        <f>IF(★Start初期設定!$X$5=D$3,集計元帳!$D57,"")</f>
        <v/>
      </c>
      <c r="E54" s="715" t="str">
        <f>IF(★Start初期設定!$X$5=E$3,集計元帳!$D57,"")</f>
        <v/>
      </c>
      <c r="F54" s="715" t="str">
        <f>IF(★Start初期設定!$X$5=F$3,集計元帳!$D57,"")</f>
        <v/>
      </c>
      <c r="G54" s="715">
        <f>IF(★Start初期設定!$X$5=G$3,集計元帳!$D57,"")</f>
        <v>0</v>
      </c>
      <c r="H54" s="715" t="str">
        <f>IF(★Start初期設定!$X$5=H$3,集計元帳!$D57,"")</f>
        <v/>
      </c>
      <c r="I54" s="715" t="str">
        <f>IF(★Start初期設定!$X$5=I$3,集計元帳!$D57,"")</f>
        <v/>
      </c>
      <c r="J54" s="715" t="str">
        <f>IF(★Start初期設定!$X$5=J$3,集計元帳!$D57,"")</f>
        <v/>
      </c>
      <c r="K54" s="715" t="str">
        <f>IF(★Start初期設定!$X$5=K$3,集計元帳!$D57,"")</f>
        <v/>
      </c>
      <c r="L54" s="715" t="str">
        <f>IF(★Start初期設定!$X$5=L$3,集計元帳!$D57,"")</f>
        <v/>
      </c>
      <c r="M54" s="715" t="str">
        <f>IF(★Start初期設定!$X$5=M$3,集計元帳!$D57,"")</f>
        <v/>
      </c>
      <c r="N54" s="715" t="str">
        <f>IF(★Start初期設定!$X$5=N$3,集計元帳!$D57,"")</f>
        <v/>
      </c>
      <c r="O54" s="715" t="str">
        <f>IF(★Start初期設定!$X$5=O$3,集計元帳!$D57,"")</f>
        <v/>
      </c>
      <c r="P54" s="737">
        <f t="shared" si="7"/>
        <v>0</v>
      </c>
      <c r="S54" s="924"/>
      <c r="T54" s="742" t="str">
        <f t="shared" si="6"/>
        <v>交通費</v>
      </c>
      <c r="U54" s="715" t="str">
        <f>IF(★Start初期設定!$X$5=U$3,集計元帳!$E57,"")</f>
        <v/>
      </c>
      <c r="V54" s="715" t="str">
        <f>IF(★Start初期設定!$X$5=V$3,集計元帳!$E57,"")</f>
        <v/>
      </c>
      <c r="W54" s="715" t="str">
        <f>IF(★Start初期設定!$X$5=W$3,集計元帳!$E57,"")</f>
        <v/>
      </c>
      <c r="X54" s="715">
        <f>IF(★Start初期設定!$X$5=X$3,集計元帳!$E57,"")</f>
        <v>0</v>
      </c>
      <c r="Y54" s="715" t="str">
        <f>IF(★Start初期設定!$X$5=Y$3,集計元帳!$E57,"")</f>
        <v/>
      </c>
      <c r="Z54" s="715" t="str">
        <f>IF(★Start初期設定!$X$5=Z$3,集計元帳!$E57,"")</f>
        <v/>
      </c>
      <c r="AA54" s="715" t="str">
        <f>IF(★Start初期設定!$X$5=AA$3,集計元帳!$E57,"")</f>
        <v/>
      </c>
      <c r="AB54" s="715" t="str">
        <f>IF(★Start初期設定!$X$5=AB$3,集計元帳!$E57,"")</f>
        <v/>
      </c>
      <c r="AC54" s="715" t="str">
        <f>IF(★Start初期設定!$X$5=AC$3,集計元帳!$E57,"")</f>
        <v/>
      </c>
      <c r="AD54" s="715" t="str">
        <f>IF(★Start初期設定!$X$5=AD$3,集計元帳!$E57,"")</f>
        <v/>
      </c>
      <c r="AE54" s="715" t="str">
        <f>IF(★Start初期設定!$X$5=AE$3,集計元帳!$E57,"")</f>
        <v/>
      </c>
      <c r="AF54" s="715" t="str">
        <f>IF(★Start初期設定!$X$5=AF$3,集計元帳!$E57,"")</f>
        <v/>
      </c>
      <c r="AG54" s="737">
        <f t="shared" si="8"/>
        <v>0</v>
      </c>
    </row>
    <row r="55" spans="2:33" ht="12.75" customHeight="1">
      <c r="B55" s="925"/>
      <c r="C55" s="720" t="str">
        <f>+集計元帳!B58</f>
        <v>合　計</v>
      </c>
      <c r="D55" s="715" t="str">
        <f>IF(★Start初期設定!$X$5=D$3,集計元帳!$D58,"")</f>
        <v/>
      </c>
      <c r="E55" s="715" t="str">
        <f>IF(★Start初期設定!$X$5=E$3,集計元帳!$D58,"")</f>
        <v/>
      </c>
      <c r="F55" s="715" t="str">
        <f>IF(★Start初期設定!$X$5=F$3,集計元帳!$D58,"")</f>
        <v/>
      </c>
      <c r="G55" s="715">
        <f>IF(★Start初期設定!$X$5=G$3,集計元帳!$D58,"")</f>
        <v>0</v>
      </c>
      <c r="H55" s="715" t="str">
        <f>IF(★Start初期設定!$X$5=H$3,集計元帳!$D58,"")</f>
        <v/>
      </c>
      <c r="I55" s="715" t="str">
        <f>IF(★Start初期設定!$X$5=I$3,集計元帳!$D58,"")</f>
        <v/>
      </c>
      <c r="J55" s="715" t="str">
        <f>IF(★Start初期設定!$X$5=J$3,集計元帳!$D58,"")</f>
        <v/>
      </c>
      <c r="K55" s="715" t="str">
        <f>IF(★Start初期設定!$X$5=K$3,集計元帳!$D58,"")</f>
        <v/>
      </c>
      <c r="L55" s="715" t="str">
        <f>IF(★Start初期設定!$X$5=L$3,集計元帳!$D58,"")</f>
        <v/>
      </c>
      <c r="M55" s="715" t="str">
        <f>IF(★Start初期設定!$X$5=M$3,集計元帳!$D58,"")</f>
        <v/>
      </c>
      <c r="N55" s="715" t="str">
        <f>IF(★Start初期設定!$X$5=N$3,集計元帳!$D58,"")</f>
        <v/>
      </c>
      <c r="O55" s="715" t="str">
        <f>IF(★Start初期設定!$X$5=O$3,集計元帳!$D58,"")</f>
        <v/>
      </c>
      <c r="P55" s="737">
        <f t="shared" si="7"/>
        <v>0</v>
      </c>
      <c r="S55" s="925"/>
      <c r="T55" s="739" t="str">
        <f t="shared" si="6"/>
        <v>合　計</v>
      </c>
      <c r="U55" s="715" t="str">
        <f>IF(★Start初期設定!$X$5=U$3,集計元帳!$E58,"")</f>
        <v/>
      </c>
      <c r="V55" s="715" t="str">
        <f>IF(★Start初期設定!$X$5=V$3,集計元帳!$E58,"")</f>
        <v/>
      </c>
      <c r="W55" s="715" t="str">
        <f>IF(★Start初期設定!$X$5=W$3,集計元帳!$E58,"")</f>
        <v/>
      </c>
      <c r="X55" s="715">
        <f>IF(★Start初期設定!$X$5=X$3,集計元帳!$E58,"")</f>
        <v>0</v>
      </c>
      <c r="Y55" s="715" t="str">
        <f>IF(★Start初期設定!$X$5=Y$3,集計元帳!$E58,"")</f>
        <v/>
      </c>
      <c r="Z55" s="715" t="str">
        <f>IF(★Start初期設定!$X$5=Z$3,集計元帳!$E58,"")</f>
        <v/>
      </c>
      <c r="AA55" s="715" t="str">
        <f>IF(★Start初期設定!$X$5=AA$3,集計元帳!$E58,"")</f>
        <v/>
      </c>
      <c r="AB55" s="715" t="str">
        <f>IF(★Start初期設定!$X$5=AB$3,集計元帳!$E58,"")</f>
        <v/>
      </c>
      <c r="AC55" s="715" t="str">
        <f>IF(★Start初期設定!$X$5=AC$3,集計元帳!$E58,"")</f>
        <v/>
      </c>
      <c r="AD55" s="715" t="str">
        <f>IF(★Start初期設定!$X$5=AD$3,集計元帳!$E58,"")</f>
        <v/>
      </c>
      <c r="AE55" s="715" t="str">
        <f>IF(★Start初期設定!$X$5=AE$3,集計元帳!$E58,"")</f>
        <v/>
      </c>
      <c r="AF55" s="715" t="str">
        <f>IF(★Start初期設定!$X$5=AF$3,集計元帳!$E58,"")</f>
        <v/>
      </c>
      <c r="AG55" s="737">
        <f t="shared" si="8"/>
        <v>0</v>
      </c>
    </row>
    <row r="56" spans="2:33" ht="12.75" customHeight="1">
      <c r="B56" s="923" t="s">
        <v>316</v>
      </c>
      <c r="C56" s="714" t="str">
        <f>+集計元帳!B59</f>
        <v>健康保険</v>
      </c>
      <c r="D56" s="715" t="str">
        <f>IF(★Start初期設定!$X$5=D$3,集計元帳!$D59,"")</f>
        <v/>
      </c>
      <c r="E56" s="715" t="str">
        <f>IF(★Start初期設定!$X$5=E$3,集計元帳!$D59,"")</f>
        <v/>
      </c>
      <c r="F56" s="715" t="str">
        <f>IF(★Start初期設定!$X$5=F$3,集計元帳!$D59,"")</f>
        <v/>
      </c>
      <c r="G56" s="715">
        <f>IF(★Start初期設定!$X$5=G$3,集計元帳!$D59,"")</f>
        <v>0</v>
      </c>
      <c r="H56" s="715" t="str">
        <f>IF(★Start初期設定!$X$5=H$3,集計元帳!$D59,"")</f>
        <v/>
      </c>
      <c r="I56" s="715" t="str">
        <f>IF(★Start初期設定!$X$5=I$3,集計元帳!$D59,"")</f>
        <v/>
      </c>
      <c r="J56" s="715" t="str">
        <f>IF(★Start初期設定!$X$5=J$3,集計元帳!$D59,"")</f>
        <v/>
      </c>
      <c r="K56" s="715" t="str">
        <f>IF(★Start初期設定!$X$5=K$3,集計元帳!$D59,"")</f>
        <v/>
      </c>
      <c r="L56" s="715" t="str">
        <f>IF(★Start初期設定!$X$5=L$3,集計元帳!$D59,"")</f>
        <v/>
      </c>
      <c r="M56" s="715" t="str">
        <f>IF(★Start初期設定!$X$5=M$3,集計元帳!$D59,"")</f>
        <v/>
      </c>
      <c r="N56" s="715" t="str">
        <f>IF(★Start初期設定!$X$5=N$3,集計元帳!$D59,"")</f>
        <v/>
      </c>
      <c r="O56" s="715" t="str">
        <f>IF(★Start初期設定!$X$5=O$3,集計元帳!$D59,"")</f>
        <v/>
      </c>
      <c r="P56" s="737">
        <f t="shared" si="7"/>
        <v>0</v>
      </c>
      <c r="S56" s="923" t="s">
        <v>316</v>
      </c>
      <c r="T56" s="738" t="str">
        <f t="shared" si="6"/>
        <v>健康保険</v>
      </c>
      <c r="U56" s="715" t="str">
        <f>IF(★Start初期設定!$X$5=U$3,集計元帳!$E59,"")</f>
        <v/>
      </c>
      <c r="V56" s="715" t="str">
        <f>IF(★Start初期設定!$X$5=V$3,集計元帳!$E59,"")</f>
        <v/>
      </c>
      <c r="W56" s="715" t="str">
        <f>IF(★Start初期設定!$X$5=W$3,集計元帳!$E59,"")</f>
        <v/>
      </c>
      <c r="X56" s="715">
        <f>IF(★Start初期設定!$X$5=X$3,集計元帳!$E59,"")</f>
        <v>0</v>
      </c>
      <c r="Y56" s="715" t="str">
        <f>IF(★Start初期設定!$X$5=Y$3,集計元帳!$E59,"")</f>
        <v/>
      </c>
      <c r="Z56" s="715" t="str">
        <f>IF(★Start初期設定!$X$5=Z$3,集計元帳!$E59,"")</f>
        <v/>
      </c>
      <c r="AA56" s="715" t="str">
        <f>IF(★Start初期設定!$X$5=AA$3,集計元帳!$E59,"")</f>
        <v/>
      </c>
      <c r="AB56" s="715" t="str">
        <f>IF(★Start初期設定!$X$5=AB$3,集計元帳!$E59,"")</f>
        <v/>
      </c>
      <c r="AC56" s="715" t="str">
        <f>IF(★Start初期設定!$X$5=AC$3,集計元帳!$E59,"")</f>
        <v/>
      </c>
      <c r="AD56" s="715" t="str">
        <f>IF(★Start初期設定!$X$5=AD$3,集計元帳!$E59,"")</f>
        <v/>
      </c>
      <c r="AE56" s="715" t="str">
        <f>IF(★Start初期設定!$X$5=AE$3,集計元帳!$E59,"")</f>
        <v/>
      </c>
      <c r="AF56" s="715" t="str">
        <f>IF(★Start初期設定!$X$5=AF$3,集計元帳!$E59,"")</f>
        <v/>
      </c>
      <c r="AG56" s="737">
        <f t="shared" si="8"/>
        <v>0</v>
      </c>
    </row>
    <row r="57" spans="2:33" ht="12.75" customHeight="1">
      <c r="B57" s="924"/>
      <c r="C57" s="714" t="str">
        <f>+集計元帳!B60</f>
        <v>厚生年金</v>
      </c>
      <c r="D57" s="715" t="str">
        <f>IF(★Start初期設定!$X$5=D$3,集計元帳!$D60,"")</f>
        <v/>
      </c>
      <c r="E57" s="715" t="str">
        <f>IF(★Start初期設定!$X$5=E$3,集計元帳!$D60,"")</f>
        <v/>
      </c>
      <c r="F57" s="715" t="str">
        <f>IF(★Start初期設定!$X$5=F$3,集計元帳!$D60,"")</f>
        <v/>
      </c>
      <c r="G57" s="715">
        <f>IF(★Start初期設定!$X$5=G$3,集計元帳!$D60,"")</f>
        <v>0</v>
      </c>
      <c r="H57" s="715" t="str">
        <f>IF(★Start初期設定!$X$5=H$3,集計元帳!$D60,"")</f>
        <v/>
      </c>
      <c r="I57" s="715" t="str">
        <f>IF(★Start初期設定!$X$5=I$3,集計元帳!$D60,"")</f>
        <v/>
      </c>
      <c r="J57" s="715" t="str">
        <f>IF(★Start初期設定!$X$5=J$3,集計元帳!$D60,"")</f>
        <v/>
      </c>
      <c r="K57" s="715" t="str">
        <f>IF(★Start初期設定!$X$5=K$3,集計元帳!$D60,"")</f>
        <v/>
      </c>
      <c r="L57" s="715" t="str">
        <f>IF(★Start初期設定!$X$5=L$3,集計元帳!$D60,"")</f>
        <v/>
      </c>
      <c r="M57" s="715" t="str">
        <f>IF(★Start初期設定!$X$5=M$3,集計元帳!$D60,"")</f>
        <v/>
      </c>
      <c r="N57" s="715" t="str">
        <f>IF(★Start初期設定!$X$5=N$3,集計元帳!$D60,"")</f>
        <v/>
      </c>
      <c r="O57" s="715" t="str">
        <f>IF(★Start初期設定!$X$5=O$3,集計元帳!$D60,"")</f>
        <v/>
      </c>
      <c r="P57" s="737">
        <f t="shared" si="7"/>
        <v>0</v>
      </c>
      <c r="S57" s="924"/>
      <c r="T57" s="738" t="str">
        <f t="shared" si="6"/>
        <v>厚生年金</v>
      </c>
      <c r="U57" s="715" t="str">
        <f>IF(★Start初期設定!$X$5=U$3,集計元帳!$E60,"")</f>
        <v/>
      </c>
      <c r="V57" s="715" t="str">
        <f>IF(★Start初期設定!$X$5=V$3,集計元帳!$E60,"")</f>
        <v/>
      </c>
      <c r="W57" s="715" t="str">
        <f>IF(★Start初期設定!$X$5=W$3,集計元帳!$E60,"")</f>
        <v/>
      </c>
      <c r="X57" s="715">
        <f>IF(★Start初期設定!$X$5=X$3,集計元帳!$E60,"")</f>
        <v>0</v>
      </c>
      <c r="Y57" s="715" t="str">
        <f>IF(★Start初期設定!$X$5=Y$3,集計元帳!$E60,"")</f>
        <v/>
      </c>
      <c r="Z57" s="715" t="str">
        <f>IF(★Start初期設定!$X$5=Z$3,集計元帳!$E60,"")</f>
        <v/>
      </c>
      <c r="AA57" s="715" t="str">
        <f>IF(★Start初期設定!$X$5=AA$3,集計元帳!$E60,"")</f>
        <v/>
      </c>
      <c r="AB57" s="715" t="str">
        <f>IF(★Start初期設定!$X$5=AB$3,集計元帳!$E60,"")</f>
        <v/>
      </c>
      <c r="AC57" s="715" t="str">
        <f>IF(★Start初期設定!$X$5=AC$3,集計元帳!$E60,"")</f>
        <v/>
      </c>
      <c r="AD57" s="715" t="str">
        <f>IF(★Start初期設定!$X$5=AD$3,集計元帳!$E60,"")</f>
        <v/>
      </c>
      <c r="AE57" s="715" t="str">
        <f>IF(★Start初期設定!$X$5=AE$3,集計元帳!$E60,"")</f>
        <v/>
      </c>
      <c r="AF57" s="715" t="str">
        <f>IF(★Start初期設定!$X$5=AF$3,集計元帳!$E60,"")</f>
        <v/>
      </c>
      <c r="AG57" s="737">
        <f t="shared" si="8"/>
        <v>0</v>
      </c>
    </row>
    <row r="58" spans="2:33" ht="12.75" customHeight="1">
      <c r="B58" s="924"/>
      <c r="C58" s="714" t="str">
        <f>+集計元帳!B61</f>
        <v>雇用保険</v>
      </c>
      <c r="D58" s="715" t="str">
        <f>IF(★Start初期設定!$X$5=D$3,集計元帳!$D61,"")</f>
        <v/>
      </c>
      <c r="E58" s="715" t="str">
        <f>IF(★Start初期設定!$X$5=E$3,集計元帳!$D61,"")</f>
        <v/>
      </c>
      <c r="F58" s="715" t="str">
        <f>IF(★Start初期設定!$X$5=F$3,集計元帳!$D61,"")</f>
        <v/>
      </c>
      <c r="G58" s="715">
        <f>IF(★Start初期設定!$X$5=G$3,集計元帳!$D61,"")</f>
        <v>0</v>
      </c>
      <c r="H58" s="715" t="str">
        <f>IF(★Start初期設定!$X$5=H$3,集計元帳!$D61,"")</f>
        <v/>
      </c>
      <c r="I58" s="715" t="str">
        <f>IF(★Start初期設定!$X$5=I$3,集計元帳!$D61,"")</f>
        <v/>
      </c>
      <c r="J58" s="715" t="str">
        <f>IF(★Start初期設定!$X$5=J$3,集計元帳!$D61,"")</f>
        <v/>
      </c>
      <c r="K58" s="715" t="str">
        <f>IF(★Start初期設定!$X$5=K$3,集計元帳!$D61,"")</f>
        <v/>
      </c>
      <c r="L58" s="715" t="str">
        <f>IF(★Start初期設定!$X$5=L$3,集計元帳!$D61,"")</f>
        <v/>
      </c>
      <c r="M58" s="715" t="str">
        <f>IF(★Start初期設定!$X$5=M$3,集計元帳!$D61,"")</f>
        <v/>
      </c>
      <c r="N58" s="715" t="str">
        <f>IF(★Start初期設定!$X$5=N$3,集計元帳!$D61,"")</f>
        <v/>
      </c>
      <c r="O58" s="715" t="str">
        <f>IF(★Start初期設定!$X$5=O$3,集計元帳!$D61,"")</f>
        <v/>
      </c>
      <c r="P58" s="737">
        <f t="shared" si="7"/>
        <v>0</v>
      </c>
      <c r="S58" s="924"/>
      <c r="T58" s="738" t="str">
        <f t="shared" si="6"/>
        <v>雇用保険</v>
      </c>
      <c r="U58" s="715" t="str">
        <f>IF(★Start初期設定!$X$5=U$3,集計元帳!$E61,"")</f>
        <v/>
      </c>
      <c r="V58" s="715" t="str">
        <f>IF(★Start初期設定!$X$5=V$3,集計元帳!$E61,"")</f>
        <v/>
      </c>
      <c r="W58" s="715" t="str">
        <f>IF(★Start初期設定!$X$5=W$3,集計元帳!$E61,"")</f>
        <v/>
      </c>
      <c r="X58" s="715">
        <f>IF(★Start初期設定!$X$5=X$3,集計元帳!$E61,"")</f>
        <v>0</v>
      </c>
      <c r="Y58" s="715" t="str">
        <f>IF(★Start初期設定!$X$5=Y$3,集計元帳!$E61,"")</f>
        <v/>
      </c>
      <c r="Z58" s="715" t="str">
        <f>IF(★Start初期設定!$X$5=Z$3,集計元帳!$E61,"")</f>
        <v/>
      </c>
      <c r="AA58" s="715" t="str">
        <f>IF(★Start初期設定!$X$5=AA$3,集計元帳!$E61,"")</f>
        <v/>
      </c>
      <c r="AB58" s="715" t="str">
        <f>IF(★Start初期設定!$X$5=AB$3,集計元帳!$E61,"")</f>
        <v/>
      </c>
      <c r="AC58" s="715" t="str">
        <f>IF(★Start初期設定!$X$5=AC$3,集計元帳!$E61,"")</f>
        <v/>
      </c>
      <c r="AD58" s="715" t="str">
        <f>IF(★Start初期設定!$X$5=AD$3,集計元帳!$E61,"")</f>
        <v/>
      </c>
      <c r="AE58" s="715" t="str">
        <f>IF(★Start初期設定!$X$5=AE$3,集計元帳!$E61,"")</f>
        <v/>
      </c>
      <c r="AF58" s="715" t="str">
        <f>IF(★Start初期設定!$X$5=AF$3,集計元帳!$E61,"")</f>
        <v/>
      </c>
      <c r="AG58" s="737">
        <f t="shared" si="8"/>
        <v>0</v>
      </c>
    </row>
    <row r="59" spans="2:33" ht="12.75" customHeight="1">
      <c r="B59" s="924"/>
      <c r="C59" s="714" t="str">
        <f>+集計元帳!B62</f>
        <v>所得税</v>
      </c>
      <c r="D59" s="715" t="str">
        <f>IF(★Start初期設定!$X$5=D$3,集計元帳!$D62,"")</f>
        <v/>
      </c>
      <c r="E59" s="715" t="str">
        <f>IF(★Start初期設定!$X$5=E$3,集計元帳!$D62,"")</f>
        <v/>
      </c>
      <c r="F59" s="715" t="str">
        <f>IF(★Start初期設定!$X$5=F$3,集計元帳!$D62,"")</f>
        <v/>
      </c>
      <c r="G59" s="715">
        <f>IF(★Start初期設定!$X$5=G$3,集計元帳!$D62,"")</f>
        <v>0</v>
      </c>
      <c r="H59" s="715" t="str">
        <f>IF(★Start初期設定!$X$5=H$3,集計元帳!$D62,"")</f>
        <v/>
      </c>
      <c r="I59" s="715" t="str">
        <f>IF(★Start初期設定!$X$5=I$3,集計元帳!$D62,"")</f>
        <v/>
      </c>
      <c r="J59" s="715" t="str">
        <f>IF(★Start初期設定!$X$5=J$3,集計元帳!$D62,"")</f>
        <v/>
      </c>
      <c r="K59" s="715" t="str">
        <f>IF(★Start初期設定!$X$5=K$3,集計元帳!$D62,"")</f>
        <v/>
      </c>
      <c r="L59" s="715" t="str">
        <f>IF(★Start初期設定!$X$5=L$3,集計元帳!$D62,"")</f>
        <v/>
      </c>
      <c r="M59" s="715" t="str">
        <f>IF(★Start初期設定!$X$5=M$3,集計元帳!$D62,"")</f>
        <v/>
      </c>
      <c r="N59" s="715" t="str">
        <f>IF(★Start初期設定!$X$5=N$3,集計元帳!$D62,"")</f>
        <v/>
      </c>
      <c r="O59" s="715" t="str">
        <f>IF(★Start初期設定!$X$5=O$3,集計元帳!$D62,"")</f>
        <v/>
      </c>
      <c r="P59" s="737">
        <f t="shared" si="7"/>
        <v>0</v>
      </c>
      <c r="S59" s="924"/>
      <c r="T59" s="738" t="str">
        <f t="shared" si="6"/>
        <v>所得税</v>
      </c>
      <c r="U59" s="715" t="str">
        <f>IF(★Start初期設定!$X$5=U$3,集計元帳!$E62,"")</f>
        <v/>
      </c>
      <c r="V59" s="715" t="str">
        <f>IF(★Start初期設定!$X$5=V$3,集計元帳!$E62,"")</f>
        <v/>
      </c>
      <c r="W59" s="715" t="str">
        <f>IF(★Start初期設定!$X$5=W$3,集計元帳!$E62,"")</f>
        <v/>
      </c>
      <c r="X59" s="715">
        <f>IF(★Start初期設定!$X$5=X$3,集計元帳!$E62,"")</f>
        <v>0</v>
      </c>
      <c r="Y59" s="715" t="str">
        <f>IF(★Start初期設定!$X$5=Y$3,集計元帳!$E62,"")</f>
        <v/>
      </c>
      <c r="Z59" s="715" t="str">
        <f>IF(★Start初期設定!$X$5=Z$3,集計元帳!$E62,"")</f>
        <v/>
      </c>
      <c r="AA59" s="715" t="str">
        <f>IF(★Start初期設定!$X$5=AA$3,集計元帳!$E62,"")</f>
        <v/>
      </c>
      <c r="AB59" s="715" t="str">
        <f>IF(★Start初期設定!$X$5=AB$3,集計元帳!$E62,"")</f>
        <v/>
      </c>
      <c r="AC59" s="715" t="str">
        <f>IF(★Start初期設定!$X$5=AC$3,集計元帳!$E62,"")</f>
        <v/>
      </c>
      <c r="AD59" s="715" t="str">
        <f>IF(★Start初期設定!$X$5=AD$3,集計元帳!$E62,"")</f>
        <v/>
      </c>
      <c r="AE59" s="715" t="str">
        <f>IF(★Start初期設定!$X$5=AE$3,集計元帳!$E62,"")</f>
        <v/>
      </c>
      <c r="AF59" s="715" t="str">
        <f>IF(★Start初期設定!$X$5=AF$3,集計元帳!$E62,"")</f>
        <v/>
      </c>
      <c r="AG59" s="737">
        <f t="shared" si="8"/>
        <v>0</v>
      </c>
    </row>
    <row r="60" spans="2:33" ht="12.75" customHeight="1">
      <c r="B60" s="924"/>
      <c r="C60" s="714" t="str">
        <f>+集計元帳!B63</f>
        <v>住民税</v>
      </c>
      <c r="D60" s="715" t="str">
        <f>IF(★Start初期設定!$X$5=D$3,集計元帳!$D63,"")</f>
        <v/>
      </c>
      <c r="E60" s="715" t="str">
        <f>IF(★Start初期設定!$X$5=E$3,集計元帳!$D63,"")</f>
        <v/>
      </c>
      <c r="F60" s="715" t="str">
        <f>IF(★Start初期設定!$X$5=F$3,集計元帳!$D63,"")</f>
        <v/>
      </c>
      <c r="G60" s="715">
        <f>IF(★Start初期設定!$X$5=G$3,集計元帳!$D63,"")</f>
        <v>0</v>
      </c>
      <c r="H60" s="715" t="str">
        <f>IF(★Start初期設定!$X$5=H$3,集計元帳!$D63,"")</f>
        <v/>
      </c>
      <c r="I60" s="715" t="str">
        <f>IF(★Start初期設定!$X$5=I$3,集計元帳!$D63,"")</f>
        <v/>
      </c>
      <c r="J60" s="715" t="str">
        <f>IF(★Start初期設定!$X$5=J$3,集計元帳!$D63,"")</f>
        <v/>
      </c>
      <c r="K60" s="715" t="str">
        <f>IF(★Start初期設定!$X$5=K$3,集計元帳!$D63,"")</f>
        <v/>
      </c>
      <c r="L60" s="715" t="str">
        <f>IF(★Start初期設定!$X$5=L$3,集計元帳!$D63,"")</f>
        <v/>
      </c>
      <c r="M60" s="715" t="str">
        <f>IF(★Start初期設定!$X$5=M$3,集計元帳!$D63,"")</f>
        <v/>
      </c>
      <c r="N60" s="715" t="str">
        <f>IF(★Start初期設定!$X$5=N$3,集計元帳!$D63,"")</f>
        <v/>
      </c>
      <c r="O60" s="715" t="str">
        <f>IF(★Start初期設定!$X$5=O$3,集計元帳!$D63,"")</f>
        <v/>
      </c>
      <c r="P60" s="737">
        <f t="shared" si="7"/>
        <v>0</v>
      </c>
      <c r="S60" s="924"/>
      <c r="T60" s="738" t="str">
        <f t="shared" si="6"/>
        <v>住民税</v>
      </c>
      <c r="U60" s="715" t="str">
        <f>IF(★Start初期設定!$X$5=U$3,集計元帳!$E63,"")</f>
        <v/>
      </c>
      <c r="V60" s="715" t="str">
        <f>IF(★Start初期設定!$X$5=V$3,集計元帳!$E63,"")</f>
        <v/>
      </c>
      <c r="W60" s="715" t="str">
        <f>IF(★Start初期設定!$X$5=W$3,集計元帳!$E63,"")</f>
        <v/>
      </c>
      <c r="X60" s="715">
        <f>IF(★Start初期設定!$X$5=X$3,集計元帳!$E63,"")</f>
        <v>0</v>
      </c>
      <c r="Y60" s="715" t="str">
        <f>IF(★Start初期設定!$X$5=Y$3,集計元帳!$E63,"")</f>
        <v/>
      </c>
      <c r="Z60" s="715" t="str">
        <f>IF(★Start初期設定!$X$5=Z$3,集計元帳!$E63,"")</f>
        <v/>
      </c>
      <c r="AA60" s="715" t="str">
        <f>IF(★Start初期設定!$X$5=AA$3,集計元帳!$E63,"")</f>
        <v/>
      </c>
      <c r="AB60" s="715" t="str">
        <f>IF(★Start初期設定!$X$5=AB$3,集計元帳!$E63,"")</f>
        <v/>
      </c>
      <c r="AC60" s="715" t="str">
        <f>IF(★Start初期設定!$X$5=AC$3,集計元帳!$E63,"")</f>
        <v/>
      </c>
      <c r="AD60" s="715" t="str">
        <f>IF(★Start初期設定!$X$5=AD$3,集計元帳!$E63,"")</f>
        <v/>
      </c>
      <c r="AE60" s="715" t="str">
        <f>IF(★Start初期設定!$X$5=AE$3,集計元帳!$E63,"")</f>
        <v/>
      </c>
      <c r="AF60" s="715" t="str">
        <f>IF(★Start初期設定!$X$5=AF$3,集計元帳!$E63,"")</f>
        <v/>
      </c>
      <c r="AG60" s="737">
        <f t="shared" si="8"/>
        <v>0</v>
      </c>
    </row>
    <row r="61" spans="2:33" ht="12.75" customHeight="1">
      <c r="B61" s="924"/>
      <c r="C61" s="714">
        <f>+集計元帳!B64</f>
        <v>0</v>
      </c>
      <c r="D61" s="715" t="str">
        <f>IF(★Start初期設定!$X$5=D$3,集計元帳!$D64,"")</f>
        <v/>
      </c>
      <c r="E61" s="715" t="str">
        <f>IF(★Start初期設定!$X$5=E$3,集計元帳!$D64,"")</f>
        <v/>
      </c>
      <c r="F61" s="715" t="str">
        <f>IF(★Start初期設定!$X$5=F$3,集計元帳!$D64,"")</f>
        <v/>
      </c>
      <c r="G61" s="715">
        <f>IF(★Start初期設定!$X$5=G$3,集計元帳!$D64,"")</f>
        <v>0</v>
      </c>
      <c r="H61" s="715" t="str">
        <f>IF(★Start初期設定!$X$5=H$3,集計元帳!$D64,"")</f>
        <v/>
      </c>
      <c r="I61" s="715" t="str">
        <f>IF(★Start初期設定!$X$5=I$3,集計元帳!$D64,"")</f>
        <v/>
      </c>
      <c r="J61" s="715" t="str">
        <f>IF(★Start初期設定!$X$5=J$3,集計元帳!$D64,"")</f>
        <v/>
      </c>
      <c r="K61" s="715" t="str">
        <f>IF(★Start初期設定!$X$5=K$3,集計元帳!$D64,"")</f>
        <v/>
      </c>
      <c r="L61" s="715" t="str">
        <f>IF(★Start初期設定!$X$5=L$3,集計元帳!$D64,"")</f>
        <v/>
      </c>
      <c r="M61" s="715" t="str">
        <f>IF(★Start初期設定!$X$5=M$3,集計元帳!$D64,"")</f>
        <v/>
      </c>
      <c r="N61" s="715" t="str">
        <f>IF(★Start初期設定!$X$5=N$3,集計元帳!$D64,"")</f>
        <v/>
      </c>
      <c r="O61" s="715" t="str">
        <f>IF(★Start初期設定!$X$5=O$3,集計元帳!$D64,"")</f>
        <v/>
      </c>
      <c r="P61" s="737">
        <f t="shared" si="7"/>
        <v>0</v>
      </c>
      <c r="S61" s="924"/>
      <c r="T61" s="738">
        <f t="shared" si="6"/>
        <v>0</v>
      </c>
      <c r="U61" s="715" t="str">
        <f>IF(★Start初期設定!$X$5=U$3,集計元帳!$E64,"")</f>
        <v/>
      </c>
      <c r="V61" s="715" t="str">
        <f>IF(★Start初期設定!$X$5=V$3,集計元帳!$E64,"")</f>
        <v/>
      </c>
      <c r="W61" s="715" t="str">
        <f>IF(★Start初期設定!$X$5=W$3,集計元帳!$E64,"")</f>
        <v/>
      </c>
      <c r="X61" s="715">
        <f>IF(★Start初期設定!$X$5=X$3,集計元帳!$E64,"")</f>
        <v>0</v>
      </c>
      <c r="Y61" s="715" t="str">
        <f>IF(★Start初期設定!$X$5=Y$3,集計元帳!$E64,"")</f>
        <v/>
      </c>
      <c r="Z61" s="715" t="str">
        <f>IF(★Start初期設定!$X$5=Z$3,集計元帳!$E64,"")</f>
        <v/>
      </c>
      <c r="AA61" s="715" t="str">
        <f>IF(★Start初期設定!$X$5=AA$3,集計元帳!$E64,"")</f>
        <v/>
      </c>
      <c r="AB61" s="715" t="str">
        <f>IF(★Start初期設定!$X$5=AB$3,集計元帳!$E64,"")</f>
        <v/>
      </c>
      <c r="AC61" s="715" t="str">
        <f>IF(★Start初期設定!$X$5=AC$3,集計元帳!$E64,"")</f>
        <v/>
      </c>
      <c r="AD61" s="715" t="str">
        <f>IF(★Start初期設定!$X$5=AD$3,集計元帳!$E64,"")</f>
        <v/>
      </c>
      <c r="AE61" s="715" t="str">
        <f>IF(★Start初期設定!$X$5=AE$3,集計元帳!$E64,"")</f>
        <v/>
      </c>
      <c r="AF61" s="715" t="str">
        <f>IF(★Start初期設定!$X$5=AF$3,集計元帳!$E64,"")</f>
        <v/>
      </c>
      <c r="AG61" s="737">
        <f t="shared" si="8"/>
        <v>0</v>
      </c>
    </row>
    <row r="62" spans="2:33" ht="12.75" customHeight="1">
      <c r="B62" s="924"/>
      <c r="C62" s="714">
        <f>+集計元帳!B65</f>
        <v>0</v>
      </c>
      <c r="D62" s="715" t="str">
        <f>IF(★Start初期設定!$X$5=D$3,集計元帳!$D65,"")</f>
        <v/>
      </c>
      <c r="E62" s="715" t="str">
        <f>IF(★Start初期設定!$X$5=E$3,集計元帳!$D65,"")</f>
        <v/>
      </c>
      <c r="F62" s="715" t="str">
        <f>IF(★Start初期設定!$X$5=F$3,集計元帳!$D65,"")</f>
        <v/>
      </c>
      <c r="G62" s="715">
        <f>IF(★Start初期設定!$X$5=G$3,集計元帳!$D65,"")</f>
        <v>0</v>
      </c>
      <c r="H62" s="715" t="str">
        <f>IF(★Start初期設定!$X$5=H$3,集計元帳!$D65,"")</f>
        <v/>
      </c>
      <c r="I62" s="715" t="str">
        <f>IF(★Start初期設定!$X$5=I$3,集計元帳!$D65,"")</f>
        <v/>
      </c>
      <c r="J62" s="715" t="str">
        <f>IF(★Start初期設定!$X$5=J$3,集計元帳!$D65,"")</f>
        <v/>
      </c>
      <c r="K62" s="715" t="str">
        <f>IF(★Start初期設定!$X$5=K$3,集計元帳!$D65,"")</f>
        <v/>
      </c>
      <c r="L62" s="715" t="str">
        <f>IF(★Start初期設定!$X$5=L$3,集計元帳!$D65,"")</f>
        <v/>
      </c>
      <c r="M62" s="715" t="str">
        <f>IF(★Start初期設定!$X$5=M$3,集計元帳!$D65,"")</f>
        <v/>
      </c>
      <c r="N62" s="715" t="str">
        <f>IF(★Start初期設定!$X$5=N$3,集計元帳!$D65,"")</f>
        <v/>
      </c>
      <c r="O62" s="715" t="str">
        <f>IF(★Start初期設定!$X$5=O$3,集計元帳!$D65,"")</f>
        <v/>
      </c>
      <c r="P62" s="737">
        <f t="shared" si="7"/>
        <v>0</v>
      </c>
      <c r="S62" s="924"/>
      <c r="T62" s="738">
        <f t="shared" si="6"/>
        <v>0</v>
      </c>
      <c r="U62" s="715" t="str">
        <f>IF(★Start初期設定!$X$5=U$3,集計元帳!$E65,"")</f>
        <v/>
      </c>
      <c r="V62" s="715" t="str">
        <f>IF(★Start初期設定!$X$5=V$3,集計元帳!$E65,"")</f>
        <v/>
      </c>
      <c r="W62" s="715" t="str">
        <f>IF(★Start初期設定!$X$5=W$3,集計元帳!$E65,"")</f>
        <v/>
      </c>
      <c r="X62" s="715">
        <f>IF(★Start初期設定!$X$5=X$3,集計元帳!$E65,"")</f>
        <v>0</v>
      </c>
      <c r="Y62" s="715" t="str">
        <f>IF(★Start初期設定!$X$5=Y$3,集計元帳!$E65,"")</f>
        <v/>
      </c>
      <c r="Z62" s="715" t="str">
        <f>IF(★Start初期設定!$X$5=Z$3,集計元帳!$E65,"")</f>
        <v/>
      </c>
      <c r="AA62" s="715" t="str">
        <f>IF(★Start初期設定!$X$5=AA$3,集計元帳!$E65,"")</f>
        <v/>
      </c>
      <c r="AB62" s="715" t="str">
        <f>IF(★Start初期設定!$X$5=AB$3,集計元帳!$E65,"")</f>
        <v/>
      </c>
      <c r="AC62" s="715" t="str">
        <f>IF(★Start初期設定!$X$5=AC$3,集計元帳!$E65,"")</f>
        <v/>
      </c>
      <c r="AD62" s="715" t="str">
        <f>IF(★Start初期設定!$X$5=AD$3,集計元帳!$E65,"")</f>
        <v/>
      </c>
      <c r="AE62" s="715" t="str">
        <f>IF(★Start初期設定!$X$5=AE$3,集計元帳!$E65,"")</f>
        <v/>
      </c>
      <c r="AF62" s="715" t="str">
        <f>IF(★Start初期設定!$X$5=AF$3,集計元帳!$E65,"")</f>
        <v/>
      </c>
      <c r="AG62" s="737">
        <f t="shared" si="8"/>
        <v>0</v>
      </c>
    </row>
    <row r="63" spans="2:33" ht="12.75" customHeight="1">
      <c r="B63" s="924"/>
      <c r="C63" s="714">
        <f>+集計元帳!B66</f>
        <v>0</v>
      </c>
      <c r="D63" s="715" t="str">
        <f>IF(★Start初期設定!$X$5=D$3,集計元帳!$D66,"")</f>
        <v/>
      </c>
      <c r="E63" s="715" t="str">
        <f>IF(★Start初期設定!$X$5=E$3,集計元帳!$D66,"")</f>
        <v/>
      </c>
      <c r="F63" s="715" t="str">
        <f>IF(★Start初期設定!$X$5=F$3,集計元帳!$D66,"")</f>
        <v/>
      </c>
      <c r="G63" s="715">
        <f>IF(★Start初期設定!$X$5=G$3,集計元帳!$D66,"")</f>
        <v>0</v>
      </c>
      <c r="H63" s="715" t="str">
        <f>IF(★Start初期設定!$X$5=H$3,集計元帳!$D66,"")</f>
        <v/>
      </c>
      <c r="I63" s="715" t="str">
        <f>IF(★Start初期設定!$X$5=I$3,集計元帳!$D66,"")</f>
        <v/>
      </c>
      <c r="J63" s="715" t="str">
        <f>IF(★Start初期設定!$X$5=J$3,集計元帳!$D66,"")</f>
        <v/>
      </c>
      <c r="K63" s="715" t="str">
        <f>IF(★Start初期設定!$X$5=K$3,集計元帳!$D66,"")</f>
        <v/>
      </c>
      <c r="L63" s="715" t="str">
        <f>IF(★Start初期設定!$X$5=L$3,集計元帳!$D66,"")</f>
        <v/>
      </c>
      <c r="M63" s="715" t="str">
        <f>IF(★Start初期設定!$X$5=M$3,集計元帳!$D66,"")</f>
        <v/>
      </c>
      <c r="N63" s="715" t="str">
        <f>IF(★Start初期設定!$X$5=N$3,集計元帳!$D66,"")</f>
        <v/>
      </c>
      <c r="O63" s="715" t="str">
        <f>IF(★Start初期設定!$X$5=O$3,集計元帳!$D66,"")</f>
        <v/>
      </c>
      <c r="P63" s="737">
        <f t="shared" si="7"/>
        <v>0</v>
      </c>
      <c r="S63" s="924"/>
      <c r="T63" s="738">
        <f t="shared" si="6"/>
        <v>0</v>
      </c>
      <c r="U63" s="715" t="str">
        <f>IF(★Start初期設定!$X$5=U$3,集計元帳!$E66,"")</f>
        <v/>
      </c>
      <c r="V63" s="715" t="str">
        <f>IF(★Start初期設定!$X$5=V$3,集計元帳!$E66,"")</f>
        <v/>
      </c>
      <c r="W63" s="715" t="str">
        <f>IF(★Start初期設定!$X$5=W$3,集計元帳!$E66,"")</f>
        <v/>
      </c>
      <c r="X63" s="715">
        <f>IF(★Start初期設定!$X$5=X$3,集計元帳!$E66,"")</f>
        <v>0</v>
      </c>
      <c r="Y63" s="715" t="str">
        <f>IF(★Start初期設定!$X$5=Y$3,集計元帳!$E66,"")</f>
        <v/>
      </c>
      <c r="Z63" s="715" t="str">
        <f>IF(★Start初期設定!$X$5=Z$3,集計元帳!$E66,"")</f>
        <v/>
      </c>
      <c r="AA63" s="715" t="str">
        <f>IF(★Start初期設定!$X$5=AA$3,集計元帳!$E66,"")</f>
        <v/>
      </c>
      <c r="AB63" s="715" t="str">
        <f>IF(★Start初期設定!$X$5=AB$3,集計元帳!$E66,"")</f>
        <v/>
      </c>
      <c r="AC63" s="715" t="str">
        <f>IF(★Start初期設定!$X$5=AC$3,集計元帳!$E66,"")</f>
        <v/>
      </c>
      <c r="AD63" s="715" t="str">
        <f>IF(★Start初期設定!$X$5=AD$3,集計元帳!$E66,"")</f>
        <v/>
      </c>
      <c r="AE63" s="715" t="str">
        <f>IF(★Start初期設定!$X$5=AE$3,集計元帳!$E66,"")</f>
        <v/>
      </c>
      <c r="AF63" s="715" t="str">
        <f>IF(★Start初期設定!$X$5=AF$3,集計元帳!$E66,"")</f>
        <v/>
      </c>
      <c r="AG63" s="737">
        <f t="shared" si="8"/>
        <v>0</v>
      </c>
    </row>
    <row r="64" spans="2:33" ht="12.75" customHeight="1">
      <c r="B64" s="925"/>
      <c r="C64" s="714">
        <f>+集計元帳!B67</f>
        <v>0</v>
      </c>
      <c r="D64" s="715" t="str">
        <f>IF(★Start初期設定!$X$5=D$3,集計元帳!$D67,"")</f>
        <v/>
      </c>
      <c r="E64" s="715" t="str">
        <f>IF(★Start初期設定!$X$5=E$3,集計元帳!$D67,"")</f>
        <v/>
      </c>
      <c r="F64" s="715" t="str">
        <f>IF(★Start初期設定!$X$5=F$3,集計元帳!$D67,"")</f>
        <v/>
      </c>
      <c r="G64" s="715">
        <f>IF(★Start初期設定!$X$5=G$3,集計元帳!$D67,"")</f>
        <v>0</v>
      </c>
      <c r="H64" s="715" t="str">
        <f>IF(★Start初期設定!$X$5=H$3,集計元帳!$D67,"")</f>
        <v/>
      </c>
      <c r="I64" s="715" t="str">
        <f>IF(★Start初期設定!$X$5=I$3,集計元帳!$D67,"")</f>
        <v/>
      </c>
      <c r="J64" s="715" t="str">
        <f>IF(★Start初期設定!$X$5=J$3,集計元帳!$D67,"")</f>
        <v/>
      </c>
      <c r="K64" s="715" t="str">
        <f>IF(★Start初期設定!$X$5=K$3,集計元帳!$D67,"")</f>
        <v/>
      </c>
      <c r="L64" s="715" t="str">
        <f>IF(★Start初期設定!$X$5=L$3,集計元帳!$D67,"")</f>
        <v/>
      </c>
      <c r="M64" s="715" t="str">
        <f>IF(★Start初期設定!$X$5=M$3,集計元帳!$D67,"")</f>
        <v/>
      </c>
      <c r="N64" s="715" t="str">
        <f>IF(★Start初期設定!$X$5=N$3,集計元帳!$D67,"")</f>
        <v/>
      </c>
      <c r="O64" s="715" t="str">
        <f>IF(★Start初期設定!$X$5=O$3,集計元帳!$D67,"")</f>
        <v/>
      </c>
      <c r="P64" s="737">
        <f t="shared" si="7"/>
        <v>0</v>
      </c>
      <c r="S64" s="924"/>
      <c r="T64" s="738">
        <f t="shared" si="6"/>
        <v>0</v>
      </c>
      <c r="U64" s="715" t="str">
        <f>IF(★Start初期設定!$X$5=U$3,集計元帳!$E67,"")</f>
        <v/>
      </c>
      <c r="V64" s="715" t="str">
        <f>IF(★Start初期設定!$X$5=V$3,集計元帳!$E67,"")</f>
        <v/>
      </c>
      <c r="W64" s="715" t="str">
        <f>IF(★Start初期設定!$X$5=W$3,集計元帳!$E67,"")</f>
        <v/>
      </c>
      <c r="X64" s="715">
        <f>IF(★Start初期設定!$X$5=X$3,集計元帳!$E67,"")</f>
        <v>0</v>
      </c>
      <c r="Y64" s="715" t="str">
        <f>IF(★Start初期設定!$X$5=Y$3,集計元帳!$E67,"")</f>
        <v/>
      </c>
      <c r="Z64" s="715" t="str">
        <f>IF(★Start初期設定!$X$5=Z$3,集計元帳!$E67,"")</f>
        <v/>
      </c>
      <c r="AA64" s="715" t="str">
        <f>IF(★Start初期設定!$X$5=AA$3,集計元帳!$E67,"")</f>
        <v/>
      </c>
      <c r="AB64" s="715" t="str">
        <f>IF(★Start初期設定!$X$5=AB$3,集計元帳!$E67,"")</f>
        <v/>
      </c>
      <c r="AC64" s="715" t="str">
        <f>IF(★Start初期設定!$X$5=AC$3,集計元帳!$E67,"")</f>
        <v/>
      </c>
      <c r="AD64" s="715" t="str">
        <f>IF(★Start初期設定!$X$5=AD$3,集計元帳!$E67,"")</f>
        <v/>
      </c>
      <c r="AE64" s="715" t="str">
        <f>IF(★Start初期設定!$X$5=AE$3,集計元帳!$E67,"")</f>
        <v/>
      </c>
      <c r="AF64" s="715" t="str">
        <f>IF(★Start初期設定!$X$5=AF$3,集計元帳!$E67,"")</f>
        <v/>
      </c>
      <c r="AG64" s="737">
        <f t="shared" si="8"/>
        <v>0</v>
      </c>
    </row>
    <row r="65" spans="1:33" ht="12.75" customHeight="1">
      <c r="B65" s="740"/>
      <c r="C65" s="720" t="str">
        <f>+集計元帳!B68</f>
        <v>合　計</v>
      </c>
      <c r="D65" s="715" t="str">
        <f>IF(★Start初期設定!$X$5=D$3,集計元帳!$D68,"")</f>
        <v/>
      </c>
      <c r="E65" s="715" t="str">
        <f>IF(★Start初期設定!$X$5=E$3,集計元帳!$D68,"")</f>
        <v/>
      </c>
      <c r="F65" s="715" t="str">
        <f>IF(★Start初期設定!$X$5=F$3,集計元帳!$D68,"")</f>
        <v/>
      </c>
      <c r="G65" s="715">
        <f>IF(★Start初期設定!$X$5=G$3,集計元帳!$D68,"")</f>
        <v>0</v>
      </c>
      <c r="H65" s="715" t="str">
        <f>IF(★Start初期設定!$X$5=H$3,集計元帳!$D68,"")</f>
        <v/>
      </c>
      <c r="I65" s="715" t="str">
        <f>IF(★Start初期設定!$X$5=I$3,集計元帳!$D68,"")</f>
        <v/>
      </c>
      <c r="J65" s="715" t="str">
        <f>IF(★Start初期設定!$X$5=J$3,集計元帳!$D68,"")</f>
        <v/>
      </c>
      <c r="K65" s="715" t="str">
        <f>IF(★Start初期設定!$X$5=K$3,集計元帳!$D68,"")</f>
        <v/>
      </c>
      <c r="L65" s="715" t="str">
        <f>IF(★Start初期設定!$X$5=L$3,集計元帳!$D68,"")</f>
        <v/>
      </c>
      <c r="M65" s="715" t="str">
        <f>IF(★Start初期設定!$X$5=M$3,集計元帳!$D68,"")</f>
        <v/>
      </c>
      <c r="N65" s="715" t="str">
        <f>IF(★Start初期設定!$X$5=N$3,集計元帳!$D68,"")</f>
        <v/>
      </c>
      <c r="O65" s="715" t="str">
        <f>IF(★Start初期設定!$X$5=O$3,集計元帳!$D68,"")</f>
        <v/>
      </c>
      <c r="P65" s="737">
        <f t="shared" si="7"/>
        <v>0</v>
      </c>
      <c r="S65" s="925"/>
      <c r="T65" s="739" t="str">
        <f t="shared" si="6"/>
        <v>合　計</v>
      </c>
      <c r="U65" s="715" t="str">
        <f>IF(★Start初期設定!$X$5=U$3,集計元帳!$E68,"")</f>
        <v/>
      </c>
      <c r="V65" s="715" t="str">
        <f>IF(★Start初期設定!$X$5=V$3,集計元帳!$E68,"")</f>
        <v/>
      </c>
      <c r="W65" s="715" t="str">
        <f>IF(★Start初期設定!$X$5=W$3,集計元帳!$E68,"")</f>
        <v/>
      </c>
      <c r="X65" s="715">
        <f>IF(★Start初期設定!$X$5=X$3,集計元帳!$E68,"")</f>
        <v>0</v>
      </c>
      <c r="Y65" s="715" t="str">
        <f>IF(★Start初期設定!$X$5=Y$3,集計元帳!$E68,"")</f>
        <v/>
      </c>
      <c r="Z65" s="715" t="str">
        <f>IF(★Start初期設定!$X$5=Z$3,集計元帳!$E68,"")</f>
        <v/>
      </c>
      <c r="AA65" s="715" t="str">
        <f>IF(★Start初期設定!$X$5=AA$3,集計元帳!$E68,"")</f>
        <v/>
      </c>
      <c r="AB65" s="715" t="str">
        <f>IF(★Start初期設定!$X$5=AB$3,集計元帳!$E68,"")</f>
        <v/>
      </c>
      <c r="AC65" s="715" t="str">
        <f>IF(★Start初期設定!$X$5=AC$3,集計元帳!$E68,"")</f>
        <v/>
      </c>
      <c r="AD65" s="715" t="str">
        <f>IF(★Start初期設定!$X$5=AD$3,集計元帳!$E68,"")</f>
        <v/>
      </c>
      <c r="AE65" s="715" t="str">
        <f>IF(★Start初期設定!$X$5=AE$3,集計元帳!$E68,"")</f>
        <v/>
      </c>
      <c r="AF65" s="715" t="str">
        <f>IF(★Start初期設定!$X$5=AF$3,集計元帳!$E68,"")</f>
        <v/>
      </c>
      <c r="AG65" s="737">
        <f t="shared" si="8"/>
        <v>0</v>
      </c>
    </row>
    <row r="66" spans="1:33" ht="12.75" customHeight="1">
      <c r="B66" s="929" t="s">
        <v>11</v>
      </c>
      <c r="C66" s="930"/>
      <c r="D66" s="715" t="str">
        <f>IF(★Start初期設定!$X$5=D$3,集計元帳!$D69,"")</f>
        <v/>
      </c>
      <c r="E66" s="715" t="str">
        <f>IF(★Start初期設定!$X$5=E$3,集計元帳!$D69,"")</f>
        <v/>
      </c>
      <c r="F66" s="715" t="str">
        <f>IF(★Start初期設定!$X$5=F$3,集計元帳!$D69,"")</f>
        <v/>
      </c>
      <c r="G66" s="715">
        <f>IF(★Start初期設定!$X$5=G$3,集計元帳!$D69,"")</f>
        <v>0</v>
      </c>
      <c r="H66" s="715" t="str">
        <f>IF(★Start初期設定!$X$5=H$3,集計元帳!$D69,"")</f>
        <v/>
      </c>
      <c r="I66" s="715" t="str">
        <f>IF(★Start初期設定!$X$5=I$3,集計元帳!$D69,"")</f>
        <v/>
      </c>
      <c r="J66" s="715" t="str">
        <f>IF(★Start初期設定!$X$5=J$3,集計元帳!$D69,"")</f>
        <v/>
      </c>
      <c r="K66" s="715" t="str">
        <f>IF(★Start初期設定!$X$5=K$3,集計元帳!$D69,"")</f>
        <v/>
      </c>
      <c r="L66" s="715" t="str">
        <f>IF(★Start初期設定!$X$5=L$3,集計元帳!$D69,"")</f>
        <v/>
      </c>
      <c r="M66" s="715" t="str">
        <f>IF(★Start初期設定!$X$5=M$3,集計元帳!$D69,"")</f>
        <v/>
      </c>
      <c r="N66" s="715" t="str">
        <f>IF(★Start初期設定!$X$5=N$3,集計元帳!$D69,"")</f>
        <v/>
      </c>
      <c r="O66" s="715" t="str">
        <f>IF(★Start初期設定!$X$5=O$3,集計元帳!$D69,"")</f>
        <v/>
      </c>
      <c r="P66" s="737">
        <f t="shared" si="7"/>
        <v>0</v>
      </c>
      <c r="S66" s="929" t="s">
        <v>11</v>
      </c>
      <c r="T66" s="930"/>
      <c r="U66" s="715" t="str">
        <f>IF(★Start初期設定!$X$5=U$3,集計元帳!$E69,"")</f>
        <v/>
      </c>
      <c r="V66" s="715" t="str">
        <f>IF(★Start初期設定!$X$5=V$3,集計元帳!$E69,"")</f>
        <v/>
      </c>
      <c r="W66" s="715" t="str">
        <f>IF(★Start初期設定!$X$5=W$3,集計元帳!$E69,"")</f>
        <v/>
      </c>
      <c r="X66" s="715">
        <f>IF(★Start初期設定!$X$5=X$3,集計元帳!$E69,"")</f>
        <v>0</v>
      </c>
      <c r="Y66" s="715" t="str">
        <f>IF(★Start初期設定!$X$5=Y$3,集計元帳!$E69,"")</f>
        <v/>
      </c>
      <c r="Z66" s="715" t="str">
        <f>IF(★Start初期設定!$X$5=Z$3,集計元帳!$E69,"")</f>
        <v/>
      </c>
      <c r="AA66" s="715" t="str">
        <f>IF(★Start初期設定!$X$5=AA$3,集計元帳!$E69,"")</f>
        <v/>
      </c>
      <c r="AB66" s="715" t="str">
        <f>IF(★Start初期設定!$X$5=AB$3,集計元帳!$E69,"")</f>
        <v/>
      </c>
      <c r="AC66" s="715" t="str">
        <f>IF(★Start初期設定!$X$5=AC$3,集計元帳!$E69,"")</f>
        <v/>
      </c>
      <c r="AD66" s="715" t="str">
        <f>IF(★Start初期設定!$X$5=AD$3,集計元帳!$E69,"")</f>
        <v/>
      </c>
      <c r="AE66" s="715" t="str">
        <f>IF(★Start初期設定!$X$5=AE$3,集計元帳!$E69,"")</f>
        <v/>
      </c>
      <c r="AF66" s="715" t="str">
        <f>IF(★Start初期設定!$X$5=AF$3,集計元帳!$E69,"")</f>
        <v/>
      </c>
      <c r="AG66" s="737">
        <f t="shared" si="8"/>
        <v>0</v>
      </c>
    </row>
    <row r="67" spans="1:33" ht="9" customHeight="1"/>
    <row r="68" spans="1:33" ht="12" customHeight="1"/>
    <row r="69" spans="1:33">
      <c r="A69" s="8"/>
      <c r="B69" s="709" t="s">
        <v>31</v>
      </c>
      <c r="C69" s="714"/>
      <c r="D69" s="711">
        <v>1</v>
      </c>
      <c r="E69" s="711">
        <v>2</v>
      </c>
      <c r="F69" s="711">
        <v>3</v>
      </c>
      <c r="G69" s="711">
        <v>4</v>
      </c>
      <c r="H69" s="711">
        <v>5</v>
      </c>
      <c r="I69" s="711">
        <v>6</v>
      </c>
      <c r="J69" s="711">
        <v>7</v>
      </c>
      <c r="K69" s="711">
        <v>8</v>
      </c>
      <c r="L69" s="711">
        <v>9</v>
      </c>
      <c r="M69" s="711">
        <v>10</v>
      </c>
      <c r="N69" s="711">
        <v>11</v>
      </c>
      <c r="O69" s="712" t="s">
        <v>309</v>
      </c>
      <c r="P69" s="709" t="s">
        <v>25</v>
      </c>
      <c r="Q69" s="723"/>
      <c r="R69" s="723"/>
      <c r="S69" s="709" t="s">
        <v>32</v>
      </c>
      <c r="T69" s="714"/>
      <c r="U69" s="711">
        <v>1</v>
      </c>
      <c r="V69" s="711">
        <v>2</v>
      </c>
      <c r="W69" s="711">
        <v>3</v>
      </c>
      <c r="X69" s="711">
        <v>4</v>
      </c>
      <c r="Y69" s="711">
        <v>5</v>
      </c>
      <c r="Z69" s="711">
        <v>6</v>
      </c>
      <c r="AA69" s="711">
        <v>7</v>
      </c>
      <c r="AB69" s="711">
        <v>8</v>
      </c>
      <c r="AC69" s="711">
        <v>9</v>
      </c>
      <c r="AD69" s="711">
        <v>10</v>
      </c>
      <c r="AE69" s="711">
        <v>11</v>
      </c>
      <c r="AF69" s="712" t="s">
        <v>309</v>
      </c>
      <c r="AG69" s="709" t="s">
        <v>25</v>
      </c>
    </row>
    <row r="70" spans="1:33" ht="13.5" customHeight="1">
      <c r="A70" s="8"/>
      <c r="B70" s="931" t="s">
        <v>320</v>
      </c>
      <c r="C70" s="724" t="str">
        <f>+C34</f>
        <v>賞　与</v>
      </c>
      <c r="D70" s="715" t="str">
        <f>IF(★Start初期設定!$X$5=D$33,賞与!$C$17,"")</f>
        <v/>
      </c>
      <c r="E70" s="715" t="str">
        <f>IF(★Start初期設定!$X$5=E$33,賞与!$C$17,"")</f>
        <v/>
      </c>
      <c r="F70" s="715" t="str">
        <f>IF(★Start初期設定!$X$5=F$33,賞与!$C$17,"")</f>
        <v/>
      </c>
      <c r="G70" s="715">
        <f>IF(★Start初期設定!$X$5=G$33,賞与!$C$17,"")</f>
        <v>0</v>
      </c>
      <c r="H70" s="715" t="str">
        <f>IF(★Start初期設定!$X$5=H$33,賞与!$C$17,"")</f>
        <v/>
      </c>
      <c r="I70" s="715" t="str">
        <f>IF(★Start初期設定!$X$5=I$33,賞与!$C$17,"")</f>
        <v/>
      </c>
      <c r="J70" s="715" t="str">
        <f>IF(★Start初期設定!$X$5=J$33,賞与!$C$17,"")</f>
        <v/>
      </c>
      <c r="K70" s="715" t="str">
        <f>IF(★Start初期設定!$X$5=K$33,賞与!$C$17,"")</f>
        <v/>
      </c>
      <c r="L70" s="715" t="str">
        <f>IF(★Start初期設定!$X$5=L$33,賞与!$C$17,"")</f>
        <v/>
      </c>
      <c r="M70" s="715" t="str">
        <f>IF(★Start初期設定!$X$5=M$33,賞与!$C$17,"")</f>
        <v/>
      </c>
      <c r="N70" s="715" t="str">
        <f>IF(★Start初期設定!$X$5=N$33,賞与!$C$17,"")</f>
        <v/>
      </c>
      <c r="O70" s="715" t="str">
        <f>IF(★Start初期設定!$X$5=O$33,賞与!$C$17,"")</f>
        <v/>
      </c>
      <c r="P70" s="716">
        <f t="shared" ref="P70:P77" si="9">SUM(D70:O70)</f>
        <v>0</v>
      </c>
      <c r="Q70" s="723"/>
      <c r="R70" s="723"/>
      <c r="S70" s="931" t="s">
        <v>320</v>
      </c>
      <c r="T70" s="724" t="str">
        <f t="shared" ref="T70:T77" si="10">+C70</f>
        <v>賞　与</v>
      </c>
      <c r="U70" s="715" t="str">
        <f>IF(★Start初期設定!$X$5=U$33,賞与!$C$18,"")</f>
        <v/>
      </c>
      <c r="V70" s="715" t="str">
        <f>IF(★Start初期設定!$X$5=V$33,賞与!$C$18,"")</f>
        <v/>
      </c>
      <c r="W70" s="715" t="str">
        <f>IF(★Start初期設定!$X$5=W$33,賞与!$C$18,"")</f>
        <v/>
      </c>
      <c r="X70" s="715">
        <f>IF(★Start初期設定!$X$5=X$33,賞与!$C$18,"")</f>
        <v>0</v>
      </c>
      <c r="Y70" s="715" t="str">
        <f>IF(★Start初期設定!$X$5=Y$33,賞与!$C$18,"")</f>
        <v/>
      </c>
      <c r="Z70" s="715" t="str">
        <f>IF(★Start初期設定!$X$5=Z$33,賞与!$C$18,"")</f>
        <v/>
      </c>
      <c r="AA70" s="715" t="str">
        <f>IF(★Start初期設定!$X$5=AA$33,賞与!$C$18,"")</f>
        <v/>
      </c>
      <c r="AB70" s="715" t="str">
        <f>IF(★Start初期設定!$X$5=AB$33,賞与!$C$18,"")</f>
        <v/>
      </c>
      <c r="AC70" s="715" t="str">
        <f>IF(★Start初期設定!$X$5=AC$33,賞与!$C$18,"")</f>
        <v/>
      </c>
      <c r="AD70" s="715" t="str">
        <f>IF(★Start初期設定!$X$5=AD$33,賞与!$C$18,"")</f>
        <v/>
      </c>
      <c r="AE70" s="715" t="str">
        <f>IF(★Start初期設定!$X$5=AE$33,賞与!$C$18,"")</f>
        <v/>
      </c>
      <c r="AF70" s="715" t="str">
        <f>IF(★Start初期設定!$X$5=AF$33,賞与!$C$18,"")</f>
        <v/>
      </c>
      <c r="AG70" s="716">
        <f t="shared" ref="AG70:AG77" si="11">SUM(U70:AF70)</f>
        <v>0</v>
      </c>
    </row>
    <row r="71" spans="1:33">
      <c r="A71" s="8"/>
      <c r="B71" s="932"/>
      <c r="C71" s="724" t="str">
        <f t="shared" ref="C71:C77" si="12">+C35</f>
        <v>諸手当</v>
      </c>
      <c r="D71" s="715" t="str">
        <f>IF(★Start初期設定!$X$5=D$33,賞与!$D$17,"")</f>
        <v/>
      </c>
      <c r="E71" s="715" t="str">
        <f>IF(★Start初期設定!$X$5=E$33,賞与!$D$17,"")</f>
        <v/>
      </c>
      <c r="F71" s="715" t="str">
        <f>IF(★Start初期設定!$X$5=F$33,賞与!$D$17,"")</f>
        <v/>
      </c>
      <c r="G71" s="715">
        <f>IF(★Start初期設定!$X$5=G$33,賞与!$D$17,"")</f>
        <v>0</v>
      </c>
      <c r="H71" s="715" t="str">
        <f>IF(★Start初期設定!$X$5=H$33,賞与!$D$17,"")</f>
        <v/>
      </c>
      <c r="I71" s="715" t="str">
        <f>IF(★Start初期設定!$X$5=I$33,賞与!$D$17,"")</f>
        <v/>
      </c>
      <c r="J71" s="715" t="str">
        <f>IF(★Start初期設定!$X$5=J$33,賞与!$D$17,"")</f>
        <v/>
      </c>
      <c r="K71" s="715" t="str">
        <f>IF(★Start初期設定!$X$5=K$33,賞与!$D$17,"")</f>
        <v/>
      </c>
      <c r="L71" s="715" t="str">
        <f>IF(★Start初期設定!$X$5=L$33,賞与!$D$17,"")</f>
        <v/>
      </c>
      <c r="M71" s="715" t="str">
        <f>IF(★Start初期設定!$X$5=M$33,賞与!$D$17,"")</f>
        <v/>
      </c>
      <c r="N71" s="715" t="str">
        <f>IF(★Start初期設定!$X$5=N$33,賞与!$D$17,"")</f>
        <v/>
      </c>
      <c r="O71" s="715" t="str">
        <f>IF(★Start初期設定!$X$5=O$33,賞与!$D$17,"")</f>
        <v/>
      </c>
      <c r="P71" s="716">
        <f t="shared" si="9"/>
        <v>0</v>
      </c>
      <c r="Q71" s="723"/>
      <c r="R71" s="723"/>
      <c r="S71" s="932"/>
      <c r="T71" s="724" t="str">
        <f t="shared" si="10"/>
        <v>諸手当</v>
      </c>
      <c r="U71" s="715" t="str">
        <f>IF(★Start初期設定!$X$5=U$33,賞与!$D$18,"")</f>
        <v/>
      </c>
      <c r="V71" s="715" t="str">
        <f>IF(★Start初期設定!$X$5=V$33,賞与!$D$18,"")</f>
        <v/>
      </c>
      <c r="W71" s="715" t="str">
        <f>IF(★Start初期設定!$X$5=W$33,賞与!$D$18,"")</f>
        <v/>
      </c>
      <c r="X71" s="715">
        <f>IF(★Start初期設定!$X$5=X$33,賞与!$D$18,"")</f>
        <v>0</v>
      </c>
      <c r="Y71" s="715" t="str">
        <f>IF(★Start初期設定!$X$5=Y$33,賞与!$D$18,"")</f>
        <v/>
      </c>
      <c r="Z71" s="715" t="str">
        <f>IF(★Start初期設定!$X$5=Z$33,賞与!$D$18,"")</f>
        <v/>
      </c>
      <c r="AA71" s="715" t="str">
        <f>IF(★Start初期設定!$X$5=AA$33,賞与!$D$18,"")</f>
        <v/>
      </c>
      <c r="AB71" s="715" t="str">
        <f>IF(★Start初期設定!$X$5=AB$33,賞与!$D$18,"")</f>
        <v/>
      </c>
      <c r="AC71" s="715" t="str">
        <f>IF(★Start初期設定!$X$5=AC$33,賞与!$D$18,"")</f>
        <v/>
      </c>
      <c r="AD71" s="715" t="str">
        <f>IF(★Start初期設定!$X$5=AD$33,賞与!$D$18,"")</f>
        <v/>
      </c>
      <c r="AE71" s="715" t="str">
        <f>IF(★Start初期設定!$X$5=AE$33,賞与!$D$18,"")</f>
        <v/>
      </c>
      <c r="AF71" s="715" t="str">
        <f>IF(★Start初期設定!$X$5=AF$33,賞与!$D$18,"")</f>
        <v/>
      </c>
      <c r="AG71" s="716">
        <f t="shared" si="11"/>
        <v>0</v>
      </c>
    </row>
    <row r="72" spans="1:33">
      <c r="A72" s="8"/>
      <c r="B72" s="933"/>
      <c r="C72" s="724" t="str">
        <f t="shared" si="12"/>
        <v>支給金額</v>
      </c>
      <c r="D72" s="715" t="str">
        <f>IF(★Start初期設定!$X$5=D$33,賞与!$E$17,"")</f>
        <v/>
      </c>
      <c r="E72" s="715" t="str">
        <f>IF(★Start初期設定!$X$5=E$33,賞与!$E$17,"")</f>
        <v/>
      </c>
      <c r="F72" s="715" t="str">
        <f>IF(★Start初期設定!$X$5=F$33,賞与!$E$17,"")</f>
        <v/>
      </c>
      <c r="G72" s="715">
        <f>IF(★Start初期設定!$X$5=G$33,賞与!$E$17,"")</f>
        <v>0</v>
      </c>
      <c r="H72" s="715" t="str">
        <f>IF(★Start初期設定!$X$5=H$33,賞与!$E$17,"")</f>
        <v/>
      </c>
      <c r="I72" s="715" t="str">
        <f>IF(★Start初期設定!$X$5=I$33,賞与!$E$17,"")</f>
        <v/>
      </c>
      <c r="J72" s="715" t="str">
        <f>IF(★Start初期設定!$X$5=J$33,賞与!$E$17,"")</f>
        <v/>
      </c>
      <c r="K72" s="715" t="str">
        <f>IF(★Start初期設定!$X$5=K$33,賞与!$E$17,"")</f>
        <v/>
      </c>
      <c r="L72" s="715" t="str">
        <f>IF(★Start初期設定!$X$5=L$33,賞与!$E$17,"")</f>
        <v/>
      </c>
      <c r="M72" s="715" t="str">
        <f>IF(★Start初期設定!$X$5=M$33,賞与!$E$17,"")</f>
        <v/>
      </c>
      <c r="N72" s="715" t="str">
        <f>IF(★Start初期設定!$X$5=N$33,賞与!$E$17,"")</f>
        <v/>
      </c>
      <c r="O72" s="715" t="str">
        <f>IF(★Start初期設定!$X$5=O$33,賞与!$E$17,"")</f>
        <v/>
      </c>
      <c r="P72" s="716">
        <f t="shared" si="9"/>
        <v>0</v>
      </c>
      <c r="Q72" s="723"/>
      <c r="R72" s="723"/>
      <c r="S72" s="933"/>
      <c r="T72" s="724" t="str">
        <f t="shared" si="10"/>
        <v>支給金額</v>
      </c>
      <c r="U72" s="715" t="str">
        <f>IF(★Start初期設定!$X$5=U$33,賞与!$E$18,"")</f>
        <v/>
      </c>
      <c r="V72" s="715" t="str">
        <f>IF(★Start初期設定!$X$5=V$33,賞与!$E$18,"")</f>
        <v/>
      </c>
      <c r="W72" s="715" t="str">
        <f>IF(★Start初期設定!$X$5=W$33,賞与!$E$18,"")</f>
        <v/>
      </c>
      <c r="X72" s="715">
        <f>IF(★Start初期設定!$X$5=X$33,賞与!$E$18,"")</f>
        <v>0</v>
      </c>
      <c r="Y72" s="715" t="str">
        <f>IF(★Start初期設定!$X$5=Y$33,賞与!$E$18,"")</f>
        <v/>
      </c>
      <c r="Z72" s="715" t="str">
        <f>IF(★Start初期設定!$X$5=Z$33,賞与!$E$18,"")</f>
        <v/>
      </c>
      <c r="AA72" s="715" t="str">
        <f>IF(★Start初期設定!$X$5=AA$33,賞与!$E$18,"")</f>
        <v/>
      </c>
      <c r="AB72" s="715" t="str">
        <f>IF(★Start初期設定!$X$5=AB$33,賞与!$E$18,"")</f>
        <v/>
      </c>
      <c r="AC72" s="715" t="str">
        <f>IF(★Start初期設定!$X$5=AC$33,賞与!$E$18,"")</f>
        <v/>
      </c>
      <c r="AD72" s="715" t="str">
        <f>IF(★Start初期設定!$X$5=AD$33,賞与!$E$18,"")</f>
        <v/>
      </c>
      <c r="AE72" s="715" t="str">
        <f>IF(★Start初期設定!$X$5=AE$33,賞与!$E$18,"")</f>
        <v/>
      </c>
      <c r="AF72" s="715" t="str">
        <f>IF(★Start初期設定!$X$5=AF$33,賞与!$E$18,"")</f>
        <v/>
      </c>
      <c r="AG72" s="716">
        <f t="shared" si="11"/>
        <v>0</v>
      </c>
    </row>
    <row r="73" spans="1:33" ht="13.5" customHeight="1">
      <c r="A73" s="8"/>
      <c r="B73" s="931" t="s">
        <v>321</v>
      </c>
      <c r="C73" s="724" t="str">
        <f t="shared" si="12"/>
        <v>健康保険</v>
      </c>
      <c r="D73" s="715" t="str">
        <f>IF(★Start初期設定!$X$5=D$33,賞与!$F$17,"")</f>
        <v/>
      </c>
      <c r="E73" s="715" t="str">
        <f>IF(★Start初期設定!$X$5=E$33,賞与!$F$17,"")</f>
        <v/>
      </c>
      <c r="F73" s="715" t="str">
        <f>IF(★Start初期設定!$X$5=F$33,賞与!$F$17,"")</f>
        <v/>
      </c>
      <c r="G73" s="715">
        <f>IF(★Start初期設定!$X$5=G$33,賞与!$F$17,"")</f>
        <v>0</v>
      </c>
      <c r="H73" s="715" t="str">
        <f>IF(★Start初期設定!$X$5=H$33,賞与!$F$17,"")</f>
        <v/>
      </c>
      <c r="I73" s="715" t="str">
        <f>IF(★Start初期設定!$X$5=I$33,賞与!$F$17,"")</f>
        <v/>
      </c>
      <c r="J73" s="715" t="str">
        <f>IF(★Start初期設定!$X$5=J$33,賞与!$F$17,"")</f>
        <v/>
      </c>
      <c r="K73" s="715" t="str">
        <f>IF(★Start初期設定!$X$5=K$33,賞与!$F$17,"")</f>
        <v/>
      </c>
      <c r="L73" s="715" t="str">
        <f>IF(★Start初期設定!$X$5=L$33,賞与!$F$17,"")</f>
        <v/>
      </c>
      <c r="M73" s="715" t="str">
        <f>IF(★Start初期設定!$X$5=M$33,賞与!$F$17,"")</f>
        <v/>
      </c>
      <c r="N73" s="715" t="str">
        <f>IF(★Start初期設定!$X$5=N$33,賞与!$F$17,"")</f>
        <v/>
      </c>
      <c r="O73" s="715" t="str">
        <f>IF(★Start初期設定!$X$5=O$33,賞与!$F$17,"")</f>
        <v/>
      </c>
      <c r="P73" s="716">
        <f t="shared" si="9"/>
        <v>0</v>
      </c>
      <c r="Q73" s="723"/>
      <c r="R73" s="723"/>
      <c r="S73" s="931" t="s">
        <v>321</v>
      </c>
      <c r="T73" s="724" t="str">
        <f t="shared" si="10"/>
        <v>健康保険</v>
      </c>
      <c r="U73" s="715" t="str">
        <f>IF(★Start初期設定!$X$5=U$33,賞与!$F$18,"")</f>
        <v/>
      </c>
      <c r="V73" s="715" t="str">
        <f>IF(★Start初期設定!$X$5=V$33,賞与!$F$18,"")</f>
        <v/>
      </c>
      <c r="W73" s="715" t="str">
        <f>IF(★Start初期設定!$X$5=W$33,賞与!$F$18,"")</f>
        <v/>
      </c>
      <c r="X73" s="715">
        <f>IF(★Start初期設定!$X$5=X$33,賞与!$F$18,"")</f>
        <v>0</v>
      </c>
      <c r="Y73" s="715" t="str">
        <f>IF(★Start初期設定!$X$5=Y$33,賞与!$F$18,"")</f>
        <v/>
      </c>
      <c r="Z73" s="715" t="str">
        <f>IF(★Start初期設定!$X$5=Z$33,賞与!$F$18,"")</f>
        <v/>
      </c>
      <c r="AA73" s="715" t="str">
        <f>IF(★Start初期設定!$X$5=AA$33,賞与!$F$18,"")</f>
        <v/>
      </c>
      <c r="AB73" s="715" t="str">
        <f>IF(★Start初期設定!$X$5=AB$33,賞与!$F$18,"")</f>
        <v/>
      </c>
      <c r="AC73" s="715" t="str">
        <f>IF(★Start初期設定!$X$5=AC$33,賞与!$F$18,"")</f>
        <v/>
      </c>
      <c r="AD73" s="715" t="str">
        <f>IF(★Start初期設定!$X$5=AD$33,賞与!$F$18,"")</f>
        <v/>
      </c>
      <c r="AE73" s="715" t="str">
        <f>IF(★Start初期設定!$X$5=AE$33,賞与!$F$18,"")</f>
        <v/>
      </c>
      <c r="AF73" s="715" t="str">
        <f>IF(★Start初期設定!$X$5=AF$33,賞与!$F$18,"")</f>
        <v/>
      </c>
      <c r="AG73" s="716">
        <f t="shared" si="11"/>
        <v>0</v>
      </c>
    </row>
    <row r="74" spans="1:33">
      <c r="A74" s="8"/>
      <c r="B74" s="932"/>
      <c r="C74" s="724" t="str">
        <f t="shared" si="12"/>
        <v>厚生年金</v>
      </c>
      <c r="D74" s="715" t="str">
        <f>IF(★Start初期設定!$X$5=D$33,賞与!$G$17,"")</f>
        <v/>
      </c>
      <c r="E74" s="715" t="str">
        <f>IF(★Start初期設定!$X$5=E$33,賞与!$G$17,"")</f>
        <v/>
      </c>
      <c r="F74" s="715" t="str">
        <f>IF(★Start初期設定!$X$5=F$33,賞与!$G$17,"")</f>
        <v/>
      </c>
      <c r="G74" s="715">
        <f>IF(★Start初期設定!$X$5=G$33,賞与!$G$17,"")</f>
        <v>0</v>
      </c>
      <c r="H74" s="715" t="str">
        <f>IF(★Start初期設定!$X$5=H$33,賞与!$G$17,"")</f>
        <v/>
      </c>
      <c r="I74" s="715" t="str">
        <f>IF(★Start初期設定!$X$5=I$33,賞与!$G$17,"")</f>
        <v/>
      </c>
      <c r="J74" s="715" t="str">
        <f>IF(★Start初期設定!$X$5=J$33,賞与!$G$17,"")</f>
        <v/>
      </c>
      <c r="K74" s="715" t="str">
        <f>IF(★Start初期設定!$X$5=K$33,賞与!$G$17,"")</f>
        <v/>
      </c>
      <c r="L74" s="715" t="str">
        <f>IF(★Start初期設定!$X$5=L$33,賞与!$G$17,"")</f>
        <v/>
      </c>
      <c r="M74" s="715" t="str">
        <f>IF(★Start初期設定!$X$5=M$33,賞与!$G$17,"")</f>
        <v/>
      </c>
      <c r="N74" s="715" t="str">
        <f>IF(★Start初期設定!$X$5=N$33,賞与!$G$17,"")</f>
        <v/>
      </c>
      <c r="O74" s="715" t="str">
        <f>IF(★Start初期設定!$X$5=O$33,賞与!$G$17,"")</f>
        <v/>
      </c>
      <c r="P74" s="716">
        <f t="shared" si="9"/>
        <v>0</v>
      </c>
      <c r="Q74" s="723"/>
      <c r="R74" s="723"/>
      <c r="S74" s="932"/>
      <c r="T74" s="724" t="str">
        <f t="shared" si="10"/>
        <v>厚生年金</v>
      </c>
      <c r="U74" s="715" t="str">
        <f>IF(★Start初期設定!$X$5=U$33,賞与!$G$18,"")</f>
        <v/>
      </c>
      <c r="V74" s="715" t="str">
        <f>IF(★Start初期設定!$X$5=V$33,賞与!$G$18,"")</f>
        <v/>
      </c>
      <c r="W74" s="715" t="str">
        <f>IF(★Start初期設定!$X$5=W$33,賞与!$G$18,"")</f>
        <v/>
      </c>
      <c r="X74" s="715">
        <f>IF(★Start初期設定!$X$5=X$33,賞与!$G$18,"")</f>
        <v>0</v>
      </c>
      <c r="Y74" s="715" t="str">
        <f>IF(★Start初期設定!$X$5=Y$33,賞与!$G$18,"")</f>
        <v/>
      </c>
      <c r="Z74" s="715" t="str">
        <f>IF(★Start初期設定!$X$5=Z$33,賞与!$G$18,"")</f>
        <v/>
      </c>
      <c r="AA74" s="715" t="str">
        <f>IF(★Start初期設定!$X$5=AA$33,賞与!$G$18,"")</f>
        <v/>
      </c>
      <c r="AB74" s="715" t="str">
        <f>IF(★Start初期設定!$X$5=AB$33,賞与!$G$18,"")</f>
        <v/>
      </c>
      <c r="AC74" s="715" t="str">
        <f>IF(★Start初期設定!$X$5=AC$33,賞与!$G$18,"")</f>
        <v/>
      </c>
      <c r="AD74" s="715" t="str">
        <f>IF(★Start初期設定!$X$5=AD$33,賞与!$G$18,"")</f>
        <v/>
      </c>
      <c r="AE74" s="715" t="str">
        <f>IF(★Start初期設定!$X$5=AE$33,賞与!$G$18,"")</f>
        <v/>
      </c>
      <c r="AF74" s="715" t="str">
        <f>IF(★Start初期設定!$X$5=AF$33,賞与!$G$18,"")</f>
        <v/>
      </c>
      <c r="AG74" s="716">
        <f t="shared" si="11"/>
        <v>0</v>
      </c>
    </row>
    <row r="75" spans="1:33">
      <c r="A75" s="8"/>
      <c r="B75" s="932"/>
      <c r="C75" s="724" t="str">
        <f t="shared" si="12"/>
        <v>所得税</v>
      </c>
      <c r="D75" s="715" t="str">
        <f>IF(★Start初期設定!$X$5=D$33,賞与!$H$17,"")</f>
        <v/>
      </c>
      <c r="E75" s="715" t="str">
        <f>IF(★Start初期設定!$X$5=E$33,賞与!$H$17,"")</f>
        <v/>
      </c>
      <c r="F75" s="715" t="str">
        <f>IF(★Start初期設定!$X$5=F$33,賞与!$H$17,"")</f>
        <v/>
      </c>
      <c r="G75" s="715">
        <f>IF(★Start初期設定!$X$5=G$33,賞与!$H$17,"")</f>
        <v>0</v>
      </c>
      <c r="H75" s="715" t="str">
        <f>IF(★Start初期設定!$X$5=H$33,賞与!$H$17,"")</f>
        <v/>
      </c>
      <c r="I75" s="715" t="str">
        <f>IF(★Start初期設定!$X$5=I$33,賞与!$H$17,"")</f>
        <v/>
      </c>
      <c r="J75" s="715" t="str">
        <f>IF(★Start初期設定!$X$5=J$33,賞与!$H$17,"")</f>
        <v/>
      </c>
      <c r="K75" s="715" t="str">
        <f>IF(★Start初期設定!$X$5=K$33,賞与!$H$17,"")</f>
        <v/>
      </c>
      <c r="L75" s="715" t="str">
        <f>IF(★Start初期設定!$X$5=L$33,賞与!$H$17,"")</f>
        <v/>
      </c>
      <c r="M75" s="715" t="str">
        <f>IF(★Start初期設定!$X$5=M$33,賞与!$H$17,"")</f>
        <v/>
      </c>
      <c r="N75" s="715" t="str">
        <f>IF(★Start初期設定!$X$5=N$33,賞与!$H$17,"")</f>
        <v/>
      </c>
      <c r="O75" s="715" t="str">
        <f>IF(★Start初期設定!$X$5=O$33,賞与!$H$17,"")</f>
        <v/>
      </c>
      <c r="P75" s="716">
        <f t="shared" si="9"/>
        <v>0</v>
      </c>
      <c r="Q75" s="723"/>
      <c r="R75" s="723"/>
      <c r="S75" s="932"/>
      <c r="T75" s="724" t="str">
        <f t="shared" si="10"/>
        <v>所得税</v>
      </c>
      <c r="U75" s="715" t="str">
        <f>IF(★Start初期設定!$X$5=U$33,賞与!$H$18,"")</f>
        <v/>
      </c>
      <c r="V75" s="715" t="str">
        <f>IF(★Start初期設定!$X$5=V$33,賞与!$H$18,"")</f>
        <v/>
      </c>
      <c r="W75" s="715" t="str">
        <f>IF(★Start初期設定!$X$5=W$33,賞与!$H$18,"")</f>
        <v/>
      </c>
      <c r="X75" s="715">
        <f>IF(★Start初期設定!$X$5=X$33,賞与!$H$18,"")</f>
        <v>0</v>
      </c>
      <c r="Y75" s="715" t="str">
        <f>IF(★Start初期設定!$X$5=Y$33,賞与!$H$18,"")</f>
        <v/>
      </c>
      <c r="Z75" s="715" t="str">
        <f>IF(★Start初期設定!$X$5=Z$33,賞与!$H$18,"")</f>
        <v/>
      </c>
      <c r="AA75" s="715" t="str">
        <f>IF(★Start初期設定!$X$5=AA$33,賞与!$H$18,"")</f>
        <v/>
      </c>
      <c r="AB75" s="715" t="str">
        <f>IF(★Start初期設定!$X$5=AB$33,賞与!$H$18,"")</f>
        <v/>
      </c>
      <c r="AC75" s="715" t="str">
        <f>IF(★Start初期設定!$X$5=AC$33,賞与!$H$18,"")</f>
        <v/>
      </c>
      <c r="AD75" s="715" t="str">
        <f>IF(★Start初期設定!$X$5=AD$33,賞与!$H$18,"")</f>
        <v/>
      </c>
      <c r="AE75" s="715" t="str">
        <f>IF(★Start初期設定!$X$5=AE$33,賞与!$H$18,"")</f>
        <v/>
      </c>
      <c r="AF75" s="715" t="str">
        <f>IF(★Start初期設定!$X$5=AF$33,賞与!$H$18,"")</f>
        <v/>
      </c>
      <c r="AG75" s="716">
        <f t="shared" si="11"/>
        <v>0</v>
      </c>
    </row>
    <row r="76" spans="1:33">
      <c r="A76" s="8"/>
      <c r="B76" s="933"/>
      <c r="C76" s="724">
        <f t="shared" si="12"/>
        <v>0</v>
      </c>
      <c r="D76" s="715" t="str">
        <f>IF(★Start初期設定!$X$5=D$33,賞与!$I$17,"")</f>
        <v/>
      </c>
      <c r="E76" s="715" t="str">
        <f>IF(★Start初期設定!$X$5=E$33,賞与!$I$17,"")</f>
        <v/>
      </c>
      <c r="F76" s="715" t="str">
        <f>IF(★Start初期設定!$X$5=F$33,賞与!$I$17,"")</f>
        <v/>
      </c>
      <c r="G76" s="715">
        <f>IF(★Start初期設定!$X$5=G$33,賞与!$I$17,"")</f>
        <v>0</v>
      </c>
      <c r="H76" s="715" t="str">
        <f>IF(★Start初期設定!$X$5=H$33,賞与!$I$17,"")</f>
        <v/>
      </c>
      <c r="I76" s="715" t="str">
        <f>IF(★Start初期設定!$X$5=I$33,賞与!$I$17,"")</f>
        <v/>
      </c>
      <c r="J76" s="715" t="str">
        <f>IF(★Start初期設定!$X$5=J$33,賞与!$I$17,"")</f>
        <v/>
      </c>
      <c r="K76" s="715" t="str">
        <f>IF(★Start初期設定!$X$5=K$33,賞与!$I$17,"")</f>
        <v/>
      </c>
      <c r="L76" s="715" t="str">
        <f>IF(★Start初期設定!$X$5=L$33,賞与!$I$17,"")</f>
        <v/>
      </c>
      <c r="M76" s="715" t="str">
        <f>IF(★Start初期設定!$X$5=M$33,賞与!$I$17,"")</f>
        <v/>
      </c>
      <c r="N76" s="715" t="str">
        <f>IF(★Start初期設定!$X$5=N$33,賞与!$I$17,"")</f>
        <v/>
      </c>
      <c r="O76" s="715" t="str">
        <f>IF(★Start初期設定!$X$5=O$33,賞与!$I$17,"")</f>
        <v/>
      </c>
      <c r="P76" s="716">
        <f t="shared" si="9"/>
        <v>0</v>
      </c>
      <c r="Q76" s="723"/>
      <c r="R76" s="723"/>
      <c r="S76" s="933"/>
      <c r="T76" s="724">
        <f t="shared" si="10"/>
        <v>0</v>
      </c>
      <c r="U76" s="715" t="str">
        <f>IF(★Start初期設定!$X$5=U$33,賞与!$I$18,"")</f>
        <v/>
      </c>
      <c r="V76" s="715" t="str">
        <f>IF(★Start初期設定!$X$5=V$33,賞与!$I$18,"")</f>
        <v/>
      </c>
      <c r="W76" s="715" t="str">
        <f>IF(★Start初期設定!$X$5=W$33,賞与!$I$18,"")</f>
        <v/>
      </c>
      <c r="X76" s="715">
        <f>IF(★Start初期設定!$X$5=X$33,賞与!$I$18,"")</f>
        <v>0</v>
      </c>
      <c r="Y76" s="715" t="str">
        <f>IF(★Start初期設定!$X$5=Y$33,賞与!$I$18,"")</f>
        <v/>
      </c>
      <c r="Z76" s="715" t="str">
        <f>IF(★Start初期設定!$X$5=Z$33,賞与!$I$18,"")</f>
        <v/>
      </c>
      <c r="AA76" s="715" t="str">
        <f>IF(★Start初期設定!$X$5=AA$33,賞与!$I$18,"")</f>
        <v/>
      </c>
      <c r="AB76" s="715" t="str">
        <f>IF(★Start初期設定!$X$5=AB$33,賞与!$I$18,"")</f>
        <v/>
      </c>
      <c r="AC76" s="715" t="str">
        <f>IF(★Start初期設定!$X$5=AC$33,賞与!$I$18,"")</f>
        <v/>
      </c>
      <c r="AD76" s="715" t="str">
        <f>IF(★Start初期設定!$X$5=AD$33,賞与!$I$18,"")</f>
        <v/>
      </c>
      <c r="AE76" s="715" t="str">
        <f>IF(★Start初期設定!$X$5=AE$33,賞与!$I$18,"")</f>
        <v/>
      </c>
      <c r="AF76" s="715" t="str">
        <f>IF(★Start初期設定!$X$5=AF$33,賞与!$I$18,"")</f>
        <v/>
      </c>
      <c r="AG76" s="716">
        <f t="shared" si="11"/>
        <v>0</v>
      </c>
    </row>
    <row r="77" spans="1:33">
      <c r="A77" s="8"/>
      <c r="B77" s="725"/>
      <c r="C77" s="741" t="str">
        <f t="shared" si="12"/>
        <v>支給金額</v>
      </c>
      <c r="D77" s="715" t="str">
        <f>IF(★Start初期設定!$X$5=D$33,賞与!$J$17,"")</f>
        <v/>
      </c>
      <c r="E77" s="715" t="str">
        <f>IF(★Start初期設定!$X$5=E$33,賞与!$J$17,"")</f>
        <v/>
      </c>
      <c r="F77" s="715" t="str">
        <f>IF(★Start初期設定!$X$5=F$33,賞与!$J$17,"")</f>
        <v/>
      </c>
      <c r="G77" s="715">
        <f>IF(★Start初期設定!$X$5=G$33,賞与!$J$17,"")</f>
        <v>0</v>
      </c>
      <c r="H77" s="715" t="str">
        <f>IF(★Start初期設定!$X$5=H$33,賞与!$J$17,"")</f>
        <v/>
      </c>
      <c r="I77" s="715" t="str">
        <f>IF(★Start初期設定!$X$5=I$33,賞与!$J$17,"")</f>
        <v/>
      </c>
      <c r="J77" s="715" t="str">
        <f>IF(★Start初期設定!$X$5=J$33,賞与!$J$17,"")</f>
        <v/>
      </c>
      <c r="K77" s="715" t="str">
        <f>IF(★Start初期設定!$X$5=K$33,賞与!$J$17,"")</f>
        <v/>
      </c>
      <c r="L77" s="715" t="str">
        <f>IF(★Start初期設定!$X$5=L$33,賞与!$J$17,"")</f>
        <v/>
      </c>
      <c r="M77" s="715" t="str">
        <f>IF(★Start初期設定!$X$5=M$33,賞与!$J$17,"")</f>
        <v/>
      </c>
      <c r="N77" s="715" t="str">
        <f>IF(★Start初期設定!$X$5=N$33,賞与!$J$17,"")</f>
        <v/>
      </c>
      <c r="O77" s="715" t="str">
        <f>IF(★Start初期設定!$X$5=O$33,賞与!$J$17,"")</f>
        <v/>
      </c>
      <c r="P77" s="716">
        <f t="shared" si="9"/>
        <v>0</v>
      </c>
      <c r="Q77" s="723"/>
      <c r="R77" s="723"/>
      <c r="S77" s="725"/>
      <c r="T77" s="741" t="str">
        <f t="shared" si="10"/>
        <v>支給金額</v>
      </c>
      <c r="U77" s="715" t="str">
        <f>IF(★Start初期設定!$X$5=U$33,賞与!$J$18,"")</f>
        <v/>
      </c>
      <c r="V77" s="715" t="str">
        <f>IF(★Start初期設定!$X$5=V$33,賞与!$J$18,"")</f>
        <v/>
      </c>
      <c r="W77" s="715" t="str">
        <f>IF(★Start初期設定!$X$5=W$33,賞与!$J$18,"")</f>
        <v/>
      </c>
      <c r="X77" s="715">
        <f>IF(★Start初期設定!$X$5=X$33,賞与!$J$18,"")</f>
        <v>0</v>
      </c>
      <c r="Y77" s="715" t="str">
        <f>IF(★Start初期設定!$X$5=Y$33,賞与!$J$18,"")</f>
        <v/>
      </c>
      <c r="Z77" s="715" t="str">
        <f>IF(★Start初期設定!$X$5=Z$33,賞与!$J$18,"")</f>
        <v/>
      </c>
      <c r="AA77" s="715" t="str">
        <f>IF(★Start初期設定!$X$5=AA$33,賞与!$J$18,"")</f>
        <v/>
      </c>
      <c r="AB77" s="715" t="str">
        <f>IF(★Start初期設定!$X$5=AB$33,賞与!$J$18,"")</f>
        <v/>
      </c>
      <c r="AC77" s="715" t="str">
        <f>IF(★Start初期設定!$X$5=AC$33,賞与!$J$18,"")</f>
        <v/>
      </c>
      <c r="AD77" s="715" t="str">
        <f>IF(★Start初期設定!$X$5=AD$33,賞与!$J$18,"")</f>
        <v/>
      </c>
      <c r="AE77" s="715" t="str">
        <f>IF(★Start初期設定!$X$5=AE$33,賞与!$J$18,"")</f>
        <v/>
      </c>
      <c r="AF77" s="715" t="str">
        <f>IF(★Start初期設定!$X$5=AF$33,賞与!$J$18,"")</f>
        <v/>
      </c>
      <c r="AG77" s="716">
        <f t="shared" si="11"/>
        <v>0</v>
      </c>
    </row>
  </sheetData>
  <mergeCells count="21">
    <mergeCell ref="B73:B76"/>
    <mergeCell ref="S73:S76"/>
    <mergeCell ref="B56:B64"/>
    <mergeCell ref="S56:S65"/>
    <mergeCell ref="B66:C66"/>
    <mergeCell ref="S66:T66"/>
    <mergeCell ref="B70:B72"/>
    <mergeCell ref="S70:S72"/>
    <mergeCell ref="B46:B55"/>
    <mergeCell ref="S46:S55"/>
    <mergeCell ref="A1:C1"/>
    <mergeCell ref="B4:B19"/>
    <mergeCell ref="S4:S19"/>
    <mergeCell ref="B20:B29"/>
    <mergeCell ref="S20:S29"/>
    <mergeCell ref="S30:T30"/>
    <mergeCell ref="B34:B36"/>
    <mergeCell ref="S34:S36"/>
    <mergeCell ref="B37:B40"/>
    <mergeCell ref="S37:S40"/>
    <mergeCell ref="S41:T41"/>
  </mergeCells>
  <phoneticPr fontId="3"/>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31"/>
  <sheetViews>
    <sheetView zoomScale="90" workbookViewId="0">
      <selection activeCell="L22" sqref="L22"/>
    </sheetView>
  </sheetViews>
  <sheetFormatPr defaultRowHeight="12"/>
  <cols>
    <col min="1" max="1" width="3" style="196" customWidth="1"/>
    <col min="2" max="2" width="14.75" style="195" customWidth="1"/>
    <col min="3" max="3" width="13" style="195" customWidth="1"/>
    <col min="4" max="4" width="11" style="195" customWidth="1"/>
    <col min="5" max="5" width="13.25" style="195" customWidth="1"/>
    <col min="6" max="6" width="12" style="195" customWidth="1"/>
    <col min="7" max="7" width="10" style="195" customWidth="1"/>
    <col min="8" max="9" width="10.875" style="195" customWidth="1"/>
    <col min="10" max="10" width="12.875" style="195" customWidth="1"/>
    <col min="11" max="11" width="4.5" style="195" customWidth="1"/>
    <col min="12" max="12" width="10.375" style="195" customWidth="1"/>
    <col min="13" max="13" width="12.625" style="195" customWidth="1"/>
    <col min="14" max="14" width="7.25" style="195" hidden="1" customWidth="1"/>
    <col min="15" max="15" width="5.875" style="195" hidden="1" customWidth="1"/>
    <col min="16" max="16" width="6.75" style="195" hidden="1" customWidth="1"/>
    <col min="17" max="33" width="5.875" style="195" hidden="1" customWidth="1"/>
    <col min="34" max="16384" width="9" style="195"/>
  </cols>
  <sheetData>
    <row r="1" spans="1:33" ht="17.25">
      <c r="A1" s="212"/>
      <c r="B1" s="213" t="s">
        <v>118</v>
      </c>
      <c r="C1" s="214"/>
      <c r="D1" s="215"/>
      <c r="E1" s="215"/>
      <c r="F1" s="215"/>
      <c r="G1" s="215"/>
      <c r="H1" s="215"/>
      <c r="I1" s="215"/>
      <c r="J1" s="215"/>
    </row>
    <row r="2" spans="1:33" ht="11.25" customHeight="1">
      <c r="C2" s="209"/>
    </row>
    <row r="3" spans="1:33" ht="18" customHeight="1">
      <c r="A3" s="212"/>
      <c r="B3" s="215" t="s">
        <v>107</v>
      </c>
      <c r="C3" s="804" t="str">
        <f>+C8</f>
        <v>平成17年6月賞与</v>
      </c>
      <c r="D3" s="804"/>
      <c r="E3" s="804"/>
      <c r="F3" s="255" t="s">
        <v>119</v>
      </c>
      <c r="G3" s="215"/>
      <c r="H3" s="215"/>
      <c r="I3" s="215"/>
      <c r="J3" s="256" t="str">
        <f>+J8</f>
        <v>会社名</v>
      </c>
      <c r="L3" s="298" t="s">
        <v>127</v>
      </c>
      <c r="M3" s="299"/>
      <c r="O3" s="228"/>
      <c r="P3" s="227">
        <v>10000</v>
      </c>
      <c r="Q3" s="232" t="s">
        <v>122</v>
      </c>
      <c r="R3" s="227">
        <v>5000</v>
      </c>
      <c r="S3" s="232" t="s">
        <v>122</v>
      </c>
      <c r="T3" s="227">
        <v>1000</v>
      </c>
      <c r="U3" s="232" t="s">
        <v>122</v>
      </c>
      <c r="V3" s="227">
        <v>500</v>
      </c>
      <c r="W3" s="232" t="s">
        <v>122</v>
      </c>
      <c r="X3" s="227">
        <v>100</v>
      </c>
      <c r="Y3" s="232" t="s">
        <v>122</v>
      </c>
      <c r="Z3" s="227">
        <v>50</v>
      </c>
      <c r="AA3" s="232" t="s">
        <v>122</v>
      </c>
      <c r="AB3" s="227">
        <v>10</v>
      </c>
      <c r="AC3" s="232" t="s">
        <v>122</v>
      </c>
      <c r="AD3" s="227">
        <v>5</v>
      </c>
      <c r="AE3" s="232" t="s">
        <v>122</v>
      </c>
      <c r="AF3" s="227">
        <v>1</v>
      </c>
      <c r="AG3" s="228"/>
    </row>
    <row r="4" spans="1:33" ht="15" customHeight="1">
      <c r="A4" s="204"/>
      <c r="B4" s="204"/>
      <c r="C4" s="204" t="s">
        <v>113</v>
      </c>
      <c r="D4" s="204" t="s">
        <v>114</v>
      </c>
      <c r="E4" s="204" t="s">
        <v>110</v>
      </c>
      <c r="F4" s="204" t="s">
        <v>5</v>
      </c>
      <c r="G4" s="204" t="s">
        <v>6</v>
      </c>
      <c r="H4" s="204" t="s">
        <v>9</v>
      </c>
      <c r="I4" s="204"/>
      <c r="J4" s="204" t="s">
        <v>110</v>
      </c>
      <c r="L4" s="195" t="s">
        <v>128</v>
      </c>
      <c r="M4" s="195" t="s">
        <v>129</v>
      </c>
      <c r="O4" s="228"/>
      <c r="P4" s="228"/>
      <c r="Q4" s="228"/>
      <c r="R4" s="228"/>
      <c r="S4" s="228"/>
      <c r="T4" s="228"/>
      <c r="U4" s="228"/>
      <c r="V4" s="228"/>
      <c r="W4" s="228"/>
      <c r="X4" s="228"/>
      <c r="Y4" s="228"/>
      <c r="Z4" s="228"/>
      <c r="AA4" s="228"/>
      <c r="AB4" s="228"/>
      <c r="AC4" s="228"/>
      <c r="AD4" s="228"/>
      <c r="AE4" s="228"/>
      <c r="AF4" s="228"/>
      <c r="AG4" s="228"/>
    </row>
    <row r="5" spans="1:33" ht="15" customHeight="1">
      <c r="A5" s="199"/>
      <c r="B5" s="199" t="s">
        <v>25</v>
      </c>
      <c r="C5" s="203">
        <f t="shared" ref="C5:J5" si="0">+C13+C20</f>
        <v>0</v>
      </c>
      <c r="D5" s="203">
        <f t="shared" si="0"/>
        <v>0</v>
      </c>
      <c r="E5" s="203">
        <f t="shared" si="0"/>
        <v>0</v>
      </c>
      <c r="F5" s="203">
        <f t="shared" si="0"/>
        <v>0</v>
      </c>
      <c r="G5" s="203">
        <f t="shared" si="0"/>
        <v>0</v>
      </c>
      <c r="H5" s="203">
        <f t="shared" si="0"/>
        <v>0</v>
      </c>
      <c r="I5" s="203">
        <f t="shared" si="0"/>
        <v>0</v>
      </c>
      <c r="J5" s="203">
        <f t="shared" si="0"/>
        <v>0</v>
      </c>
      <c r="L5" s="233">
        <v>10000</v>
      </c>
      <c r="M5" s="237">
        <f>+P10*10000</f>
        <v>0</v>
      </c>
      <c r="N5" s="198" t="s">
        <v>130</v>
      </c>
      <c r="O5" s="231">
        <f>+J10</f>
        <v>0</v>
      </c>
      <c r="P5" s="231">
        <f>ROUNDDOWN((O5/$P$3),0)</f>
        <v>0</v>
      </c>
      <c r="Q5" s="231">
        <f>O5-$P$3*P5</f>
        <v>0</v>
      </c>
      <c r="R5" s="231">
        <f>ROUNDDOWN((Q5/$R$3),0)</f>
        <v>0</v>
      </c>
      <c r="S5" s="231">
        <f>Q5-$R$3*R5</f>
        <v>0</v>
      </c>
      <c r="T5" s="231">
        <f>ROUNDDOWN((S5/$T$3),0)</f>
        <v>0</v>
      </c>
      <c r="U5" s="231">
        <f>S5-$T$3*T5</f>
        <v>0</v>
      </c>
      <c r="V5" s="231">
        <f>ROUNDDOWN((U5/$V$3),0)</f>
        <v>0</v>
      </c>
      <c r="W5" s="231">
        <f>U5-$V$3*V5</f>
        <v>0</v>
      </c>
      <c r="X5" s="231">
        <f>ROUNDDOWN((W5/$X$3),0)</f>
        <v>0</v>
      </c>
      <c r="Y5" s="231">
        <f>W5-$X$3*X5</f>
        <v>0</v>
      </c>
      <c r="Z5" s="231">
        <f>ROUNDDOWN((Y5/$Z$3),0)</f>
        <v>0</v>
      </c>
      <c r="AA5" s="231">
        <f>Y5-$Z$3*Z5</f>
        <v>0</v>
      </c>
      <c r="AB5" s="231">
        <f>ROUNDDOWN((AA5/$AB$3),0)</f>
        <v>0</v>
      </c>
      <c r="AC5" s="231">
        <f>AA5-$AB$3*AB5</f>
        <v>0</v>
      </c>
      <c r="AD5" s="231">
        <f>ROUNDDOWN((AC5/$AD$3),0)</f>
        <v>0</v>
      </c>
      <c r="AE5" s="231">
        <f>AC5-$AD$3*AD5</f>
        <v>0</v>
      </c>
      <c r="AF5" s="231">
        <f>ROUNDDOWN((AE5/$AF$3),0)</f>
        <v>0</v>
      </c>
      <c r="AG5" s="228"/>
    </row>
    <row r="6" spans="1:33" ht="15.75" customHeight="1">
      <c r="C6" s="209"/>
      <c r="L6" s="233">
        <v>5000</v>
      </c>
      <c r="M6" s="237">
        <f>+R10*5000</f>
        <v>0</v>
      </c>
      <c r="N6" s="198" t="s">
        <v>131</v>
      </c>
      <c r="O6" s="231">
        <f>+J11</f>
        <v>0</v>
      </c>
      <c r="P6" s="231">
        <f>ROUNDDOWN((O6/$P$3),0)</f>
        <v>0</v>
      </c>
      <c r="Q6" s="231">
        <f>O6-$P$3*P6</f>
        <v>0</v>
      </c>
      <c r="R6" s="231">
        <f>ROUNDDOWN((Q6/$R$3),0)</f>
        <v>0</v>
      </c>
      <c r="S6" s="231">
        <f>Q6-$R$3*R6</f>
        <v>0</v>
      </c>
      <c r="T6" s="231">
        <f>ROUNDDOWN((S6/$T$3),0)</f>
        <v>0</v>
      </c>
      <c r="U6" s="231">
        <f>S6-$T$3*T6</f>
        <v>0</v>
      </c>
      <c r="V6" s="231">
        <f>ROUNDDOWN((U6/$V$3),0)</f>
        <v>0</v>
      </c>
      <c r="W6" s="231">
        <f>U6-$V$3*V6</f>
        <v>0</v>
      </c>
      <c r="X6" s="231">
        <f>ROUNDDOWN((W6/$X$3),0)</f>
        <v>0</v>
      </c>
      <c r="Y6" s="231">
        <f>W6-$X$3*X6</f>
        <v>0</v>
      </c>
      <c r="Z6" s="231">
        <f>ROUNDDOWN((Y6/$Z$3),0)</f>
        <v>0</v>
      </c>
      <c r="AA6" s="231">
        <f>Y6-$Z$3*Z6</f>
        <v>0</v>
      </c>
      <c r="AB6" s="231">
        <f>ROUNDDOWN((AA6/$AB$3),0)</f>
        <v>0</v>
      </c>
      <c r="AC6" s="231">
        <f>AA6-$AB$3*AB6</f>
        <v>0</v>
      </c>
      <c r="AD6" s="231">
        <f>ROUNDDOWN((AC6/$AD$3),0)</f>
        <v>0</v>
      </c>
      <c r="AE6" s="231">
        <f>AC6-$AD$3*AD6</f>
        <v>0</v>
      </c>
      <c r="AF6" s="231">
        <f>ROUNDDOWN((AE6/$AF$3),0)</f>
        <v>0</v>
      </c>
      <c r="AG6" s="228"/>
    </row>
    <row r="7" spans="1:33" ht="15.75" customHeight="1">
      <c r="L7" s="233">
        <v>1000</v>
      </c>
      <c r="M7" s="237">
        <f>+T10*T3</f>
        <v>0</v>
      </c>
      <c r="N7" s="198" t="s">
        <v>133</v>
      </c>
      <c r="O7" s="231">
        <f>+J17</f>
        <v>0</v>
      </c>
      <c r="P7" s="231">
        <f>ROUNDDOWN((O7/$P$3),0)</f>
        <v>0</v>
      </c>
      <c r="Q7" s="231">
        <f>O7-$P$3*P7</f>
        <v>0</v>
      </c>
      <c r="R7" s="231">
        <f>ROUNDDOWN((Q7/$R$3),0)</f>
        <v>0</v>
      </c>
      <c r="S7" s="231">
        <f>Q7-$R$3*R7</f>
        <v>0</v>
      </c>
      <c r="T7" s="231">
        <f>ROUNDDOWN((S7/$T$3),0)</f>
        <v>0</v>
      </c>
      <c r="U7" s="231">
        <f>S7-$T$3*T7</f>
        <v>0</v>
      </c>
      <c r="V7" s="231">
        <f>ROUNDDOWN((U7/$V$3),0)</f>
        <v>0</v>
      </c>
      <c r="W7" s="231">
        <f>U7-$V$3*V7</f>
        <v>0</v>
      </c>
      <c r="X7" s="231">
        <f>ROUNDDOWN((W7/$X$3),0)</f>
        <v>0</v>
      </c>
      <c r="Y7" s="231">
        <f>W7-$X$3*X7</f>
        <v>0</v>
      </c>
      <c r="Z7" s="231">
        <f>ROUNDDOWN((Y7/$Z$3),0)</f>
        <v>0</v>
      </c>
      <c r="AA7" s="231">
        <f>Y7-$Z$3*Z7</f>
        <v>0</v>
      </c>
      <c r="AB7" s="231">
        <f>ROUNDDOWN((AA7/$AB$3),0)</f>
        <v>0</v>
      </c>
      <c r="AC7" s="231">
        <f>AA7-$AB$3*AB7</f>
        <v>0</v>
      </c>
      <c r="AD7" s="231">
        <f>ROUNDDOWN((AC7/$AD$3),0)</f>
        <v>0</v>
      </c>
      <c r="AE7" s="231">
        <f>AC7-$AD$3*AD7</f>
        <v>0</v>
      </c>
      <c r="AF7" s="231">
        <f>ROUNDDOWN((AE7/$AF$3),0)</f>
        <v>0</v>
      </c>
      <c r="AG7" s="228"/>
    </row>
    <row r="8" spans="1:33" ht="15" customHeight="1">
      <c r="B8" s="195" t="s">
        <v>107</v>
      </c>
      <c r="C8" s="805" t="s">
        <v>120</v>
      </c>
      <c r="D8" s="806"/>
      <c r="E8" s="807"/>
      <c r="J8" s="197" t="str">
        <f>+★Start初期設定!AK4</f>
        <v>会社名</v>
      </c>
      <c r="L8" s="233">
        <v>500</v>
      </c>
      <c r="M8" s="237">
        <f>+V10*V3</f>
        <v>0</v>
      </c>
      <c r="N8" s="198" t="s">
        <v>134</v>
      </c>
      <c r="O8" s="231">
        <f>+J18</f>
        <v>0</v>
      </c>
      <c r="P8" s="231">
        <f>ROUNDDOWN((O8/$P$3),0)</f>
        <v>0</v>
      </c>
      <c r="Q8" s="231">
        <f>O8-$P$3*P8</f>
        <v>0</v>
      </c>
      <c r="R8" s="231">
        <f>ROUNDDOWN((Q8/$R$3),0)</f>
        <v>0</v>
      </c>
      <c r="S8" s="231">
        <f>Q8-$R$3*R8</f>
        <v>0</v>
      </c>
      <c r="T8" s="231">
        <f>ROUNDDOWN((S8/$T$3),0)</f>
        <v>0</v>
      </c>
      <c r="U8" s="231">
        <f>S8-$T$3*T8</f>
        <v>0</v>
      </c>
      <c r="V8" s="231">
        <f>ROUNDDOWN((U8/$V$3),0)</f>
        <v>0</v>
      </c>
      <c r="W8" s="231">
        <f>U8-$V$3*V8</f>
        <v>0</v>
      </c>
      <c r="X8" s="231">
        <f>ROUNDDOWN((W8/$X$3),0)</f>
        <v>0</v>
      </c>
      <c r="Y8" s="231">
        <f>W8-$X$3*X8</f>
        <v>0</v>
      </c>
      <c r="Z8" s="231">
        <f>ROUNDDOWN((Y8/$Z$3),0)</f>
        <v>0</v>
      </c>
      <c r="AA8" s="231">
        <f>Y8-$Z$3*Z8</f>
        <v>0</v>
      </c>
      <c r="AB8" s="231">
        <f>ROUNDDOWN((AA8/$AB$3),0)</f>
        <v>0</v>
      </c>
      <c r="AC8" s="231">
        <f>AA8-$AB$3*AB8</f>
        <v>0</v>
      </c>
      <c r="AD8" s="231">
        <f>ROUNDDOWN((AC8/$AD$3),0)</f>
        <v>0</v>
      </c>
      <c r="AE8" s="231">
        <f>AC8-$AD$3*AD8</f>
        <v>0</v>
      </c>
      <c r="AF8" s="231">
        <f>ROUNDDOWN((AE8/$AF$3),0)</f>
        <v>0</v>
      </c>
      <c r="AG8" s="228"/>
    </row>
    <row r="9" spans="1:33" ht="15" customHeight="1">
      <c r="A9" s="199"/>
      <c r="B9" s="199" t="s">
        <v>89</v>
      </c>
      <c r="C9" s="199" t="s">
        <v>108</v>
      </c>
      <c r="D9" s="199" t="s">
        <v>109</v>
      </c>
      <c r="E9" s="198" t="s">
        <v>110</v>
      </c>
      <c r="F9" s="198" t="s">
        <v>5</v>
      </c>
      <c r="G9" s="198" t="s">
        <v>6</v>
      </c>
      <c r="H9" s="198" t="s">
        <v>9</v>
      </c>
      <c r="I9" s="200"/>
      <c r="J9" s="198" t="s">
        <v>110</v>
      </c>
      <c r="L9" s="233">
        <v>100</v>
      </c>
      <c r="M9" s="237">
        <f>+X10*X3</f>
        <v>0</v>
      </c>
      <c r="O9" s="228"/>
      <c r="P9" s="231">
        <f>ROUNDDOWN((O9/$P$3),0)</f>
        <v>0</v>
      </c>
      <c r="Q9" s="231">
        <f>O9-$P$3*P9</f>
        <v>0</v>
      </c>
      <c r="R9" s="231">
        <f>ROUNDDOWN((Q9/$R$3),0)</f>
        <v>0</v>
      </c>
      <c r="S9" s="231">
        <f>Q9-$R$3*R9</f>
        <v>0</v>
      </c>
      <c r="T9" s="231">
        <f>ROUNDDOWN((S9/$T$3),0)</f>
        <v>0</v>
      </c>
      <c r="U9" s="231">
        <f>S9-$T$3*T9</f>
        <v>0</v>
      </c>
      <c r="V9" s="231">
        <f>ROUNDDOWN((U9/$V$3),0)</f>
        <v>0</v>
      </c>
      <c r="W9" s="231">
        <f>U9-$V$3*V9</f>
        <v>0</v>
      </c>
      <c r="X9" s="231">
        <f>ROUNDDOWN((W9/$X$3),0)</f>
        <v>0</v>
      </c>
      <c r="Y9" s="231">
        <f>W9-$X$3*X9</f>
        <v>0</v>
      </c>
      <c r="Z9" s="231">
        <f>ROUNDDOWN((Y9/$Z$3),0)</f>
        <v>0</v>
      </c>
      <c r="AA9" s="231">
        <f>Y9-$Z$3*Z9</f>
        <v>0</v>
      </c>
      <c r="AB9" s="231">
        <f>ROUNDDOWN((AA9/$AB$3),0)</f>
        <v>0</v>
      </c>
      <c r="AC9" s="231">
        <f>AA9-$AB$3*AB9</f>
        <v>0</v>
      </c>
      <c r="AD9" s="231">
        <f>ROUNDDOWN((AC9/$AD$3),0)</f>
        <v>0</v>
      </c>
      <c r="AE9" s="231">
        <f>AC9-$AD$3*AD9</f>
        <v>0</v>
      </c>
      <c r="AF9" s="231">
        <f>ROUNDDOWN((AE9/$AF$3),0)</f>
        <v>0</v>
      </c>
      <c r="AG9" s="228"/>
    </row>
    <row r="10" spans="1:33" ht="15" customHeight="1">
      <c r="A10" s="276" t="s">
        <v>176</v>
      </c>
      <c r="B10" s="201" t="str">
        <f>+★Start初期設定!X11</f>
        <v>a</v>
      </c>
      <c r="C10" s="202"/>
      <c r="D10" s="202"/>
      <c r="E10" s="203">
        <f>SUM(C10:D10)</f>
        <v>0</v>
      </c>
      <c r="F10" s="202"/>
      <c r="G10" s="202"/>
      <c r="H10" s="202"/>
      <c r="I10" s="202"/>
      <c r="J10" s="201">
        <f>E10-SUM(F10:I10)</f>
        <v>0</v>
      </c>
      <c r="L10" s="233">
        <v>50</v>
      </c>
      <c r="M10" s="237">
        <f>+Z10*Z3</f>
        <v>0</v>
      </c>
      <c r="O10" s="231">
        <f>SUM(O5:O9)</f>
        <v>0</v>
      </c>
      <c r="P10" s="231">
        <f>SUM(P5:P9)</f>
        <v>0</v>
      </c>
      <c r="Q10" s="228"/>
      <c r="R10" s="231">
        <f>SUM(R5:R9)</f>
        <v>0</v>
      </c>
      <c r="S10" s="228"/>
      <c r="T10" s="231">
        <f>SUM(T5:T9)</f>
        <v>0</v>
      </c>
      <c r="U10" s="228"/>
      <c r="V10" s="231">
        <f>SUM(V5:V9)</f>
        <v>0</v>
      </c>
      <c r="W10" s="228"/>
      <c r="X10" s="231">
        <f>SUM(X5:X9)</f>
        <v>0</v>
      </c>
      <c r="Y10" s="228"/>
      <c r="Z10" s="231">
        <f>SUM(Z5:Z9)</f>
        <v>0</v>
      </c>
      <c r="AA10" s="228"/>
      <c r="AB10" s="231">
        <f>SUM(AB5:AB9)</f>
        <v>0</v>
      </c>
      <c r="AC10" s="228"/>
      <c r="AD10" s="231">
        <f>SUM(AD5:AD9)</f>
        <v>0</v>
      </c>
      <c r="AE10" s="228"/>
      <c r="AF10" s="231">
        <f>SUM(AF5:AF9)</f>
        <v>0</v>
      </c>
      <c r="AG10" s="231">
        <f>+P10*P3+R10*R3+T10*T3+V10*V3+X10*X3+Z10*Z3+AB10*AB3+AD10*AD3+AF10</f>
        <v>0</v>
      </c>
    </row>
    <row r="11" spans="1:33" ht="15" customHeight="1">
      <c r="A11" s="198" t="s">
        <v>112</v>
      </c>
      <c r="B11" s="201" t="str">
        <f>+★Start初期設定!X12</f>
        <v>ｂ</v>
      </c>
      <c r="C11" s="202"/>
      <c r="D11" s="202"/>
      <c r="E11" s="203">
        <f>SUM(C11:D11)</f>
        <v>0</v>
      </c>
      <c r="F11" s="202"/>
      <c r="G11" s="202"/>
      <c r="H11" s="202"/>
      <c r="I11" s="202"/>
      <c r="J11" s="201">
        <f>E11-SUM(F11:I11)</f>
        <v>0</v>
      </c>
      <c r="L11" s="233">
        <v>10</v>
      </c>
      <c r="M11" s="237">
        <f>+AB10*AB3</f>
        <v>0</v>
      </c>
    </row>
    <row r="12" spans="1:33" ht="15" customHeight="1">
      <c r="A12" s="198"/>
      <c r="B12" s="331"/>
      <c r="C12" s="202"/>
      <c r="D12" s="202"/>
      <c r="E12" s="330"/>
      <c r="F12" s="202"/>
      <c r="G12" s="202"/>
      <c r="H12" s="202"/>
      <c r="I12" s="202"/>
      <c r="J12" s="331"/>
      <c r="L12" s="233">
        <v>5</v>
      </c>
      <c r="M12" s="237">
        <f>+AD10*AD3</f>
        <v>0</v>
      </c>
    </row>
    <row r="13" spans="1:33" ht="15" customHeight="1">
      <c r="A13" s="198"/>
      <c r="B13" s="198" t="s">
        <v>25</v>
      </c>
      <c r="C13" s="201">
        <f t="shared" ref="C13:J13" si="1">SUM(C10:C12)</f>
        <v>0</v>
      </c>
      <c r="D13" s="201">
        <f t="shared" si="1"/>
        <v>0</v>
      </c>
      <c r="E13" s="201">
        <f t="shared" si="1"/>
        <v>0</v>
      </c>
      <c r="F13" s="201">
        <f t="shared" si="1"/>
        <v>0</v>
      </c>
      <c r="G13" s="201">
        <f t="shared" si="1"/>
        <v>0</v>
      </c>
      <c r="H13" s="201">
        <f t="shared" si="1"/>
        <v>0</v>
      </c>
      <c r="I13" s="201">
        <f t="shared" si="1"/>
        <v>0</v>
      </c>
      <c r="J13" s="201">
        <f t="shared" si="1"/>
        <v>0</v>
      </c>
      <c r="L13" s="233">
        <v>1</v>
      </c>
      <c r="M13" s="237">
        <f>+AF10</f>
        <v>0</v>
      </c>
    </row>
    <row r="14" spans="1:33" ht="15" customHeight="1">
      <c r="A14" s="235"/>
      <c r="B14" s="235"/>
      <c r="C14" s="257"/>
      <c r="D14" s="257"/>
      <c r="E14" s="257"/>
      <c r="F14" s="236"/>
      <c r="G14" s="236"/>
      <c r="H14" s="236"/>
      <c r="I14" s="236"/>
      <c r="J14" s="236"/>
      <c r="L14" s="234" t="s">
        <v>132</v>
      </c>
      <c r="M14" s="237">
        <f>SUM(M5:M13)</f>
        <v>0</v>
      </c>
    </row>
    <row r="15" spans="1:33" ht="15" customHeight="1">
      <c r="C15" s="808" t="str">
        <f>+C8</f>
        <v>平成17年6月賞与</v>
      </c>
      <c r="D15" s="808"/>
      <c r="E15" s="808"/>
    </row>
    <row r="16" spans="1:33" ht="15" customHeight="1">
      <c r="A16" s="210"/>
      <c r="B16" s="210" t="s">
        <v>91</v>
      </c>
      <c r="C16" s="199" t="s">
        <v>113</v>
      </c>
      <c r="D16" s="199" t="s">
        <v>114</v>
      </c>
      <c r="E16" s="198" t="s">
        <v>110</v>
      </c>
      <c r="F16" s="198" t="s">
        <v>5</v>
      </c>
      <c r="G16" s="198" t="s">
        <v>6</v>
      </c>
      <c r="H16" s="198" t="s">
        <v>9</v>
      </c>
      <c r="I16" s="200"/>
      <c r="J16" s="198" t="s">
        <v>110</v>
      </c>
    </row>
    <row r="17" spans="1:10" ht="15" customHeight="1">
      <c r="A17" s="140" t="s">
        <v>104</v>
      </c>
      <c r="B17" s="201" t="str">
        <f>+★Start初期設定!X17</f>
        <v>あ</v>
      </c>
      <c r="C17" s="202"/>
      <c r="D17" s="202"/>
      <c r="E17" s="203">
        <f>SUM(C17:D17)</f>
        <v>0</v>
      </c>
      <c r="F17" s="202"/>
      <c r="G17" s="202"/>
      <c r="H17" s="202"/>
      <c r="I17" s="202"/>
      <c r="J17" s="201">
        <f>E17-SUM(F17:I17)</f>
        <v>0</v>
      </c>
    </row>
    <row r="18" spans="1:10" ht="15" customHeight="1">
      <c r="A18" s="198" t="s">
        <v>115</v>
      </c>
      <c r="B18" s="201" t="str">
        <f>+★Start初期設定!X18</f>
        <v>い</v>
      </c>
      <c r="C18" s="202"/>
      <c r="D18" s="202"/>
      <c r="E18" s="203">
        <f>SUM(C18:D18)</f>
        <v>0</v>
      </c>
      <c r="F18" s="202"/>
      <c r="G18" s="202"/>
      <c r="H18" s="202"/>
      <c r="I18" s="202"/>
      <c r="J18" s="201">
        <f>E18-SUM(F18:I18)</f>
        <v>0</v>
      </c>
    </row>
    <row r="19" spans="1:10" ht="15" customHeight="1">
      <c r="A19" s="198"/>
      <c r="B19" s="331"/>
      <c r="C19" s="202"/>
      <c r="D19" s="202"/>
      <c r="E19" s="330"/>
      <c r="F19" s="202"/>
      <c r="G19" s="202"/>
      <c r="H19" s="202"/>
      <c r="I19" s="202"/>
      <c r="J19" s="331"/>
    </row>
    <row r="20" spans="1:10" ht="15" customHeight="1">
      <c r="A20" s="198"/>
      <c r="B20" s="198" t="s">
        <v>25</v>
      </c>
      <c r="C20" s="201">
        <f t="shared" ref="C20:J20" si="2">SUM(C17:C19)</f>
        <v>0</v>
      </c>
      <c r="D20" s="201">
        <f t="shared" si="2"/>
        <v>0</v>
      </c>
      <c r="E20" s="201">
        <f t="shared" si="2"/>
        <v>0</v>
      </c>
      <c r="F20" s="201">
        <f t="shared" si="2"/>
        <v>0</v>
      </c>
      <c r="G20" s="201">
        <f t="shared" si="2"/>
        <v>0</v>
      </c>
      <c r="H20" s="201">
        <f t="shared" si="2"/>
        <v>0</v>
      </c>
      <c r="I20" s="201">
        <f t="shared" si="2"/>
        <v>0</v>
      </c>
      <c r="J20" s="201">
        <f t="shared" si="2"/>
        <v>0</v>
      </c>
    </row>
    <row r="21" spans="1:10" ht="15" customHeight="1"/>
    <row r="22" spans="1:10" ht="15" customHeight="1">
      <c r="B22" s="195" t="s">
        <v>111</v>
      </c>
    </row>
    <row r="23" spans="1:10" ht="15" customHeight="1"/>
    <row r="24" spans="1:10" ht="15" customHeight="1"/>
    <row r="25" spans="1:10" ht="15" customHeight="1">
      <c r="B25" s="205"/>
      <c r="C25" s="211" t="str">
        <f>+C15</f>
        <v>平成17年6月賞与</v>
      </c>
      <c r="J25" s="197" t="str">
        <f>+J8</f>
        <v>会社名</v>
      </c>
    </row>
    <row r="26" spans="1:10" ht="15" customHeight="1">
      <c r="A26" s="800" t="s">
        <v>116</v>
      </c>
      <c r="B26" s="809" t="str">
        <f>+B10</f>
        <v>a</v>
      </c>
      <c r="C26" s="206" t="str">
        <f t="shared" ref="C26:I27" si="3">+C9</f>
        <v>賞　与</v>
      </c>
      <c r="D26" s="206" t="str">
        <f t="shared" si="3"/>
        <v>諸手当</v>
      </c>
      <c r="E26" s="206" t="str">
        <f t="shared" si="3"/>
        <v>支給金額</v>
      </c>
      <c r="F26" s="206" t="str">
        <f t="shared" si="3"/>
        <v>健康保険</v>
      </c>
      <c r="G26" s="206" t="str">
        <f t="shared" si="3"/>
        <v>厚生年金</v>
      </c>
      <c r="H26" s="206" t="str">
        <f t="shared" si="3"/>
        <v>所得税</v>
      </c>
      <c r="I26" s="206">
        <f t="shared" si="3"/>
        <v>0</v>
      </c>
      <c r="J26" s="206" t="str">
        <f>+J9</f>
        <v>支給金額</v>
      </c>
    </row>
    <row r="27" spans="1:10" ht="15" customHeight="1">
      <c r="A27" s="801"/>
      <c r="B27" s="810"/>
      <c r="C27" s="201">
        <f t="shared" si="3"/>
        <v>0</v>
      </c>
      <c r="D27" s="201">
        <f t="shared" si="3"/>
        <v>0</v>
      </c>
      <c r="E27" s="201">
        <f t="shared" si="3"/>
        <v>0</v>
      </c>
      <c r="F27" s="201">
        <f t="shared" si="3"/>
        <v>0</v>
      </c>
      <c r="G27" s="201">
        <f t="shared" si="3"/>
        <v>0</v>
      </c>
      <c r="H27" s="201">
        <f t="shared" si="3"/>
        <v>0</v>
      </c>
      <c r="I27" s="201">
        <f t="shared" si="3"/>
        <v>0</v>
      </c>
      <c r="J27" s="201">
        <f>+J10</f>
        <v>0</v>
      </c>
    </row>
    <row r="28" spans="1:10" ht="15" customHeight="1">
      <c r="B28" s="253"/>
    </row>
    <row r="29" spans="1:10" ht="15" customHeight="1">
      <c r="B29" s="253"/>
    </row>
    <row r="30" spans="1:10" ht="15" customHeight="1">
      <c r="B30" s="253"/>
    </row>
    <row r="31" spans="1:10" ht="15" customHeight="1">
      <c r="B31" s="254">
        <f>+B25</f>
        <v>0</v>
      </c>
      <c r="C31" s="300" t="str">
        <f t="shared" ref="C31:J32" si="4">+C25</f>
        <v>平成17年6月賞与</v>
      </c>
      <c r="E31" s="207">
        <f t="shared" si="4"/>
        <v>0</v>
      </c>
      <c r="F31" s="207">
        <f t="shared" si="4"/>
        <v>0</v>
      </c>
      <c r="G31" s="207">
        <f t="shared" si="4"/>
        <v>0</v>
      </c>
      <c r="H31" s="207">
        <f t="shared" si="4"/>
        <v>0</v>
      </c>
      <c r="I31" s="207">
        <f t="shared" si="4"/>
        <v>0</v>
      </c>
      <c r="J31" s="284" t="str">
        <f>+J25</f>
        <v>会社名</v>
      </c>
    </row>
    <row r="32" spans="1:10" ht="15" customHeight="1">
      <c r="A32" s="798" t="s">
        <v>117</v>
      </c>
      <c r="B32" s="809" t="str">
        <f>+B11</f>
        <v>ｂ</v>
      </c>
      <c r="C32" s="206" t="str">
        <f t="shared" si="4"/>
        <v>賞　与</v>
      </c>
      <c r="D32" s="206" t="str">
        <f t="shared" si="4"/>
        <v>諸手当</v>
      </c>
      <c r="E32" s="206" t="str">
        <f t="shared" si="4"/>
        <v>支給金額</v>
      </c>
      <c r="F32" s="206" t="str">
        <f t="shared" si="4"/>
        <v>健康保険</v>
      </c>
      <c r="G32" s="206" t="str">
        <f t="shared" si="4"/>
        <v>厚生年金</v>
      </c>
      <c r="H32" s="206" t="str">
        <f t="shared" si="4"/>
        <v>所得税</v>
      </c>
      <c r="I32" s="206">
        <f t="shared" si="4"/>
        <v>0</v>
      </c>
      <c r="J32" s="206" t="str">
        <f t="shared" si="4"/>
        <v>支給金額</v>
      </c>
    </row>
    <row r="33" spans="1:10" ht="15" customHeight="1">
      <c r="A33" s="799"/>
      <c r="B33" s="810"/>
      <c r="C33" s="201">
        <f t="shared" ref="C33:J33" si="5">+C11</f>
        <v>0</v>
      </c>
      <c r="D33" s="201">
        <f t="shared" si="5"/>
        <v>0</v>
      </c>
      <c r="E33" s="201">
        <f t="shared" si="5"/>
        <v>0</v>
      </c>
      <c r="F33" s="201">
        <f t="shared" si="5"/>
        <v>0</v>
      </c>
      <c r="G33" s="201">
        <f t="shared" si="5"/>
        <v>0</v>
      </c>
      <c r="H33" s="201">
        <f t="shared" si="5"/>
        <v>0</v>
      </c>
      <c r="I33" s="201">
        <f t="shared" si="5"/>
        <v>0</v>
      </c>
      <c r="J33" s="201">
        <f t="shared" si="5"/>
        <v>0</v>
      </c>
    </row>
    <row r="34" spans="1:10" ht="15" customHeight="1">
      <c r="B34" s="253"/>
    </row>
    <row r="35" spans="1:10" ht="15" customHeight="1">
      <c r="B35" s="253"/>
    </row>
    <row r="36" spans="1:10" ht="15" customHeight="1">
      <c r="B36" s="253"/>
    </row>
    <row r="37" spans="1:10" ht="15" customHeight="1">
      <c r="B37" s="253"/>
    </row>
    <row r="38" spans="1:10" ht="15" customHeight="1">
      <c r="B38" s="253"/>
    </row>
    <row r="39" spans="1:10" ht="15" customHeight="1">
      <c r="B39" s="253"/>
    </row>
    <row r="40" spans="1:10" ht="15" customHeight="1">
      <c r="B40" s="253"/>
      <c r="C40" s="300" t="str">
        <f>+C25</f>
        <v>平成17年6月賞与</v>
      </c>
      <c r="J40" s="197" t="str">
        <f>+J31</f>
        <v>会社名</v>
      </c>
    </row>
    <row r="41" spans="1:10" ht="15" customHeight="1">
      <c r="A41" s="800" t="s">
        <v>104</v>
      </c>
      <c r="B41" s="809" t="str">
        <f>+B17</f>
        <v>あ</v>
      </c>
      <c r="C41" s="206" t="str">
        <f>+C32</f>
        <v>賞　与</v>
      </c>
      <c r="D41" s="206" t="str">
        <f t="shared" ref="D41:J41" si="6">+D32</f>
        <v>諸手当</v>
      </c>
      <c r="E41" s="206" t="str">
        <f t="shared" si="6"/>
        <v>支給金額</v>
      </c>
      <c r="F41" s="206" t="str">
        <f t="shared" si="6"/>
        <v>健康保険</v>
      </c>
      <c r="G41" s="206" t="str">
        <f t="shared" si="6"/>
        <v>厚生年金</v>
      </c>
      <c r="H41" s="206" t="str">
        <f t="shared" si="6"/>
        <v>所得税</v>
      </c>
      <c r="I41" s="206">
        <f t="shared" si="6"/>
        <v>0</v>
      </c>
      <c r="J41" s="206" t="str">
        <f t="shared" si="6"/>
        <v>支給金額</v>
      </c>
    </row>
    <row r="42" spans="1:10" ht="15" customHeight="1">
      <c r="A42" s="801"/>
      <c r="B42" s="810"/>
      <c r="C42" s="201">
        <f>+C17</f>
        <v>0</v>
      </c>
      <c r="D42" s="201">
        <f t="shared" ref="D42:J42" si="7">+D17</f>
        <v>0</v>
      </c>
      <c r="E42" s="201">
        <f t="shared" si="7"/>
        <v>0</v>
      </c>
      <c r="F42" s="201">
        <f t="shared" si="7"/>
        <v>0</v>
      </c>
      <c r="G42" s="201">
        <f t="shared" si="7"/>
        <v>0</v>
      </c>
      <c r="H42" s="201">
        <f t="shared" si="7"/>
        <v>0</v>
      </c>
      <c r="I42" s="201">
        <f t="shared" si="7"/>
        <v>0</v>
      </c>
      <c r="J42" s="201">
        <f t="shared" si="7"/>
        <v>0</v>
      </c>
    </row>
    <row r="43" spans="1:10" ht="15" customHeight="1">
      <c r="B43" s="253"/>
    </row>
    <row r="44" spans="1:10" ht="15" customHeight="1">
      <c r="B44" s="253"/>
    </row>
    <row r="45" spans="1:10" ht="15" customHeight="1">
      <c r="B45" s="253"/>
    </row>
    <row r="46" spans="1:10" ht="10.5" customHeight="1">
      <c r="B46" s="253"/>
      <c r="C46" s="300" t="str">
        <f>+C40</f>
        <v>平成17年6月賞与</v>
      </c>
      <c r="J46" s="197" t="str">
        <f>+J40</f>
        <v>会社名</v>
      </c>
    </row>
    <row r="47" spans="1:10" ht="15" customHeight="1">
      <c r="A47" s="802" t="s">
        <v>115</v>
      </c>
      <c r="B47" s="809" t="str">
        <f>+B18</f>
        <v>い</v>
      </c>
      <c r="C47" s="206" t="str">
        <f t="shared" ref="C47:J47" si="8">+C41</f>
        <v>賞　与</v>
      </c>
      <c r="D47" s="206" t="str">
        <f t="shared" si="8"/>
        <v>諸手当</v>
      </c>
      <c r="E47" s="206" t="str">
        <f t="shared" si="8"/>
        <v>支給金額</v>
      </c>
      <c r="F47" s="206" t="str">
        <f t="shared" si="8"/>
        <v>健康保険</v>
      </c>
      <c r="G47" s="206" t="str">
        <f t="shared" si="8"/>
        <v>厚生年金</v>
      </c>
      <c r="H47" s="206" t="str">
        <f t="shared" si="8"/>
        <v>所得税</v>
      </c>
      <c r="I47" s="206">
        <f t="shared" si="8"/>
        <v>0</v>
      </c>
      <c r="J47" s="206" t="str">
        <f t="shared" si="8"/>
        <v>支給金額</v>
      </c>
    </row>
    <row r="48" spans="1:10" ht="15.75" customHeight="1">
      <c r="A48" s="803"/>
      <c r="B48" s="810"/>
      <c r="C48" s="201">
        <f>+C18</f>
        <v>0</v>
      </c>
      <c r="D48" s="201">
        <f t="shared" ref="D48:J48" si="9">+D18</f>
        <v>0</v>
      </c>
      <c r="E48" s="201">
        <f t="shared" si="9"/>
        <v>0</v>
      </c>
      <c r="F48" s="201">
        <f t="shared" si="9"/>
        <v>0</v>
      </c>
      <c r="G48" s="201">
        <f t="shared" si="9"/>
        <v>0</v>
      </c>
      <c r="H48" s="201">
        <f t="shared" si="9"/>
        <v>0</v>
      </c>
      <c r="I48" s="201">
        <f t="shared" si="9"/>
        <v>0</v>
      </c>
      <c r="J48" s="201">
        <f t="shared" si="9"/>
        <v>0</v>
      </c>
    </row>
    <row r="49" spans="2:6" ht="15" customHeight="1">
      <c r="B49" s="253"/>
    </row>
    <row r="50" spans="2:6" ht="15" customHeight="1">
      <c r="B50" s="205"/>
    </row>
    <row r="51" spans="2:6" ht="13.5" customHeight="1">
      <c r="B51" s="208"/>
      <c r="C51" s="208"/>
      <c r="D51" s="208"/>
      <c r="E51" s="208"/>
      <c r="F51" s="208"/>
    </row>
    <row r="52" spans="2:6" ht="13.5" customHeight="1">
      <c r="B52" s="208"/>
      <c r="C52" s="208"/>
      <c r="D52" s="208"/>
      <c r="E52" s="208"/>
      <c r="F52" s="208"/>
    </row>
    <row r="53" spans="2:6" ht="13.5" customHeight="1">
      <c r="B53" s="208"/>
      <c r="C53" s="208"/>
      <c r="D53" s="208"/>
      <c r="E53" s="208"/>
      <c r="F53" s="208"/>
    </row>
    <row r="54" spans="2:6" ht="13.5" customHeight="1">
      <c r="B54" s="208"/>
      <c r="C54" s="208"/>
      <c r="D54" s="208"/>
      <c r="E54" s="208"/>
      <c r="F54" s="208"/>
    </row>
    <row r="55" spans="2:6" ht="15" customHeight="1">
      <c r="B55" s="208"/>
      <c r="C55" s="208"/>
      <c r="D55" s="208"/>
      <c r="E55" s="208"/>
      <c r="F55" s="208"/>
    </row>
    <row r="56" spans="2:6" ht="15" customHeight="1">
      <c r="B56" s="208"/>
      <c r="C56" s="208"/>
      <c r="D56" s="208"/>
      <c r="E56" s="208"/>
      <c r="F56" s="208"/>
    </row>
    <row r="57" spans="2:6" ht="13.5" customHeight="1">
      <c r="B57" s="208"/>
      <c r="C57" s="208"/>
      <c r="D57" s="208"/>
      <c r="E57" s="208"/>
      <c r="F57" s="208"/>
    </row>
    <row r="58" spans="2:6" ht="13.5" customHeight="1">
      <c r="B58" s="208"/>
      <c r="C58" s="208"/>
      <c r="D58" s="208"/>
      <c r="E58" s="208"/>
      <c r="F58" s="208"/>
    </row>
    <row r="59" spans="2:6" ht="13.5" customHeight="1">
      <c r="B59" s="208"/>
      <c r="C59" s="208"/>
      <c r="D59" s="208"/>
      <c r="E59" s="208"/>
      <c r="F59" s="208"/>
    </row>
    <row r="60" spans="2:6" ht="13.5" customHeight="1">
      <c r="B60" s="208"/>
      <c r="C60" s="208"/>
      <c r="D60" s="208"/>
      <c r="E60" s="208"/>
      <c r="F60" s="208"/>
    </row>
    <row r="61" spans="2:6" ht="15" customHeight="1">
      <c r="B61" s="208"/>
      <c r="C61" s="208"/>
      <c r="D61" s="208"/>
      <c r="E61" s="208"/>
      <c r="F61" s="208"/>
    </row>
    <row r="62" spans="2:6" ht="15" customHeight="1">
      <c r="B62" s="208"/>
      <c r="C62" s="208"/>
      <c r="D62" s="208"/>
      <c r="E62" s="208"/>
      <c r="F62" s="208"/>
    </row>
    <row r="63" spans="2:6" ht="13.5" customHeight="1">
      <c r="B63" s="208"/>
      <c r="C63" s="208"/>
      <c r="D63" s="208"/>
      <c r="E63" s="208"/>
      <c r="F63" s="208"/>
    </row>
    <row r="64" spans="2:6" ht="13.5" customHeight="1">
      <c r="B64" s="208"/>
      <c r="C64" s="208"/>
      <c r="D64" s="208"/>
      <c r="E64" s="208"/>
      <c r="F64" s="208"/>
    </row>
    <row r="65" spans="6:6" ht="13.5" customHeight="1">
      <c r="F65" s="208"/>
    </row>
    <row r="66" spans="6:6" ht="13.5" customHeight="1"/>
    <row r="67" spans="6:6" ht="15" customHeight="1"/>
    <row r="68" spans="6:6" ht="15" customHeight="1"/>
    <row r="69" spans="6:6" ht="13.5" customHeight="1"/>
    <row r="70" spans="6:6" ht="13.5" customHeight="1"/>
    <row r="71" spans="6:6" ht="13.5" customHeight="1"/>
    <row r="72" spans="6:6" ht="13.5" customHeight="1"/>
    <row r="73" spans="6:6" ht="15" customHeight="1"/>
    <row r="74" spans="6:6" ht="15" customHeight="1"/>
    <row r="75" spans="6:6" ht="13.5" customHeight="1"/>
    <row r="76" spans="6:6" ht="13.5" customHeight="1"/>
    <row r="77" spans="6:6" ht="13.5" customHeight="1"/>
    <row r="78" spans="6:6" ht="13.5" customHeight="1"/>
    <row r="79" spans="6:6" ht="15" customHeight="1"/>
    <row r="80" spans="6:6" ht="15.75" customHeight="1"/>
    <row r="81" ht="13.5" customHeight="1"/>
    <row r="82" ht="13.5" customHeight="1"/>
    <row r="83" ht="13.5" customHeight="1"/>
    <row r="84" ht="13.5" customHeight="1"/>
    <row r="85" ht="15" customHeight="1"/>
    <row r="86" ht="15" customHeight="1"/>
    <row r="87" ht="13.5" customHeight="1"/>
    <row r="88" ht="13.5" customHeight="1"/>
    <row r="89" ht="13.5" customHeight="1"/>
    <row r="90" ht="13.5" customHeight="1"/>
    <row r="91" ht="15" customHeight="1"/>
    <row r="92" ht="15" customHeight="1"/>
    <row r="93" ht="13.5" customHeight="1"/>
    <row r="94" ht="13.5" customHeight="1"/>
    <row r="95" ht="13.5" customHeight="1"/>
    <row r="96" ht="13.5" customHeight="1"/>
    <row r="97" ht="15" customHeight="1"/>
    <row r="98" ht="15" customHeight="1"/>
    <row r="99" ht="13.5" customHeight="1"/>
    <row r="100" ht="13.5" customHeight="1"/>
    <row r="101" ht="13.5" customHeight="1"/>
    <row r="102" ht="13.5" customHeight="1"/>
    <row r="103" ht="15" customHeight="1"/>
    <row r="104" ht="15" customHeight="1"/>
    <row r="105" ht="13.5" customHeight="1"/>
    <row r="106" ht="13.5" customHeight="1"/>
    <row r="107" ht="13.5" customHeight="1"/>
    <row r="108" ht="13.5" customHeight="1"/>
    <row r="109" ht="15" customHeight="1"/>
    <row r="110" ht="15" customHeight="1"/>
    <row r="111" ht="13.5" customHeight="1"/>
    <row r="112" ht="13.5" customHeight="1"/>
    <row r="113" ht="13.5" customHeight="1"/>
    <row r="114" ht="13.5" customHeight="1"/>
    <row r="115" ht="15" customHeight="1"/>
    <row r="116" ht="15" customHeight="1"/>
    <row r="117" ht="13.5" customHeight="1"/>
    <row r="118" ht="13.5" customHeight="1"/>
    <row r="119" ht="13.5" customHeight="1"/>
    <row r="120" ht="13.5" customHeight="1"/>
    <row r="121" ht="13.5" customHeight="1"/>
    <row r="122" ht="15" customHeight="1"/>
    <row r="123" ht="15" customHeight="1"/>
    <row r="124" ht="13.5" customHeight="1"/>
    <row r="125" ht="13.5" customHeight="1"/>
    <row r="126" ht="13.5" customHeight="1"/>
    <row r="127" ht="13.5" customHeight="1"/>
    <row r="128" ht="15" customHeight="1"/>
    <row r="129" ht="15" customHeight="1"/>
    <row r="130" ht="13.5" customHeight="1"/>
    <row r="131" ht="13.5" customHeight="1"/>
    <row r="132" ht="13.5" customHeight="1"/>
    <row r="133" ht="13.5" customHeight="1"/>
    <row r="134" ht="13.5" customHeight="1"/>
    <row r="135" ht="15" customHeight="1"/>
    <row r="136" ht="15" customHeight="1"/>
    <row r="137" ht="13.5" customHeight="1"/>
    <row r="138" ht="13.5" customHeight="1"/>
    <row r="139" ht="13.5" customHeight="1"/>
    <row r="140" ht="13.5" customHeight="1"/>
    <row r="141" ht="13.5" customHeight="1"/>
    <row r="142" ht="15" customHeight="1"/>
    <row r="143" ht="15" customHeight="1"/>
    <row r="144" ht="13.5" customHeight="1"/>
    <row r="145" spans="11:11" ht="13.5" customHeight="1"/>
    <row r="146" spans="11:11" ht="13.5" customHeight="1"/>
    <row r="147" spans="11:11" ht="13.5" customHeight="1"/>
    <row r="148" spans="11:11" ht="15" customHeight="1"/>
    <row r="149" spans="11:11" ht="15" customHeight="1"/>
    <row r="150" spans="11:11" ht="13.5" customHeight="1"/>
    <row r="151" spans="11:11" ht="13.5" customHeight="1"/>
    <row r="152" spans="11:11" ht="13.5" customHeight="1">
      <c r="K152" s="215"/>
    </row>
    <row r="153" spans="11:11" ht="13.5" customHeight="1"/>
    <row r="154" spans="11:11" ht="13.5" customHeight="1"/>
    <row r="155" spans="11:11" ht="15" customHeight="1"/>
    <row r="156" spans="11:11" ht="15" customHeight="1"/>
    <row r="157" spans="11:11" ht="13.5" customHeight="1"/>
    <row r="158" spans="11:11" ht="13.5" customHeight="1"/>
    <row r="159" spans="11:11" ht="13.5" customHeight="1"/>
    <row r="160" spans="11:11" ht="13.5" customHeight="1"/>
    <row r="161" ht="15" customHeight="1"/>
    <row r="162" ht="15" customHeight="1"/>
    <row r="163" ht="13.5" customHeight="1"/>
    <row r="164" ht="13.5" customHeight="1"/>
    <row r="165" ht="13.5" customHeight="1"/>
    <row r="166" ht="13.5" customHeight="1"/>
    <row r="167" ht="13.5" customHeight="1"/>
    <row r="168" ht="15" customHeight="1"/>
    <row r="169" ht="13.5" customHeight="1"/>
    <row r="170" ht="13.5" customHeight="1"/>
    <row r="171" ht="13.5" customHeight="1"/>
    <row r="172" ht="13.5" customHeight="1"/>
    <row r="173" ht="13.5" customHeight="1"/>
    <row r="174" ht="13.5" customHeight="1"/>
    <row r="175" ht="15" customHeight="1"/>
    <row r="176" ht="15" customHeight="1"/>
    <row r="177" ht="13.5" customHeight="1"/>
    <row r="178" ht="13.5" customHeight="1"/>
    <row r="179" ht="13.5" customHeight="1"/>
    <row r="180" ht="13.5" customHeight="1"/>
    <row r="181" ht="15" customHeight="1"/>
    <row r="182" ht="15" customHeight="1"/>
    <row r="183" ht="13.5" customHeight="1"/>
    <row r="184" ht="13.5" customHeight="1"/>
    <row r="185" ht="13.5" customHeight="1"/>
    <row r="186" ht="13.5" customHeight="1"/>
    <row r="187" ht="15" customHeight="1"/>
    <row r="188" ht="15" customHeight="1"/>
    <row r="189" ht="13.5" customHeight="1"/>
    <row r="190" ht="13.5" customHeight="1"/>
    <row r="191" ht="13.5" customHeight="1"/>
    <row r="192" ht="13.5" customHeight="1"/>
    <row r="193" ht="15" customHeight="1"/>
    <row r="194" ht="15" customHeight="1"/>
    <row r="195" ht="13.5" customHeight="1"/>
    <row r="196" ht="13.5" customHeight="1"/>
    <row r="197" ht="13.5" customHeight="1"/>
    <row r="198" ht="13.5" customHeight="1"/>
    <row r="199" ht="15" customHeight="1"/>
    <row r="200" ht="15" customHeight="1"/>
    <row r="201" ht="13.5" customHeight="1"/>
    <row r="202" ht="13.5" customHeight="1"/>
    <row r="203" ht="13.5" customHeight="1"/>
    <row r="204" ht="13.5" customHeight="1"/>
    <row r="205" ht="15" customHeight="1"/>
    <row r="206" ht="15" customHeight="1"/>
    <row r="207" ht="13.5" customHeight="1"/>
    <row r="208" ht="13.5" customHeight="1"/>
    <row r="209" ht="13.5" customHeight="1"/>
    <row r="210" ht="13.5" customHeight="1"/>
    <row r="211" ht="15" customHeight="1"/>
    <row r="212" ht="15" customHeight="1"/>
    <row r="213" ht="13.5" customHeight="1"/>
    <row r="214" ht="13.5" customHeight="1"/>
    <row r="215" ht="13.5" customHeight="1"/>
    <row r="216" ht="13.5" customHeight="1"/>
    <row r="217" ht="15" customHeight="1"/>
    <row r="218" ht="15" customHeight="1"/>
    <row r="219" ht="13.5" customHeight="1"/>
    <row r="220" ht="13.5" customHeight="1"/>
    <row r="221" ht="13.5" customHeight="1"/>
    <row r="222" ht="13.5" customHeight="1"/>
    <row r="223" ht="15" customHeight="1"/>
    <row r="224" ht="15" customHeight="1"/>
    <row r="225" ht="13.5" customHeight="1"/>
    <row r="226" ht="13.5" customHeight="1"/>
    <row r="227" ht="13.5" customHeight="1"/>
    <row r="228" ht="13.5" customHeight="1"/>
    <row r="229" ht="13.5" customHeight="1"/>
    <row r="230" ht="13.5" customHeight="1"/>
    <row r="231" ht="15.75" customHeight="1"/>
  </sheetData>
  <sheetProtection password="CE28" sheet="1" objects="1" scenarios="1"/>
  <mergeCells count="11">
    <mergeCell ref="A32:A33"/>
    <mergeCell ref="A41:A42"/>
    <mergeCell ref="A47:A48"/>
    <mergeCell ref="A26:A27"/>
    <mergeCell ref="C3:E3"/>
    <mergeCell ref="C8:E8"/>
    <mergeCell ref="C15:E15"/>
    <mergeCell ref="B47:B48"/>
    <mergeCell ref="B41:B42"/>
    <mergeCell ref="B26:B27"/>
    <mergeCell ref="B32:B33"/>
  </mergeCells>
  <phoneticPr fontId="3"/>
  <pageMargins left="0.78700000000000003" right="0.78700000000000003" top="0.31" bottom="0.33" header="0.18" footer="0.31"/>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0"/>
  </sheetPr>
  <dimension ref="A1:K26"/>
  <sheetViews>
    <sheetView topLeftCell="A2" workbookViewId="0">
      <selection activeCell="G21" sqref="G21"/>
    </sheetView>
  </sheetViews>
  <sheetFormatPr defaultRowHeight="13.5"/>
  <cols>
    <col min="1" max="1" width="3.5" style="18" customWidth="1"/>
    <col min="2" max="2" width="9.75" style="18" customWidth="1"/>
    <col min="3" max="3" width="11.25" style="18" customWidth="1"/>
    <col min="4" max="4" width="11.5" style="28" customWidth="1"/>
    <col min="5" max="5" width="3.5" style="18" customWidth="1"/>
    <col min="6" max="6" width="9.75" style="18" customWidth="1"/>
    <col min="7" max="7" width="11.25" style="18" customWidth="1"/>
    <col min="8" max="8" width="11.5" style="28" customWidth="1"/>
    <col min="9" max="9" width="3.5" style="18" customWidth="1"/>
    <col min="10" max="10" width="9.75" style="18" customWidth="1"/>
    <col min="11" max="11" width="11.25" style="18" customWidth="1"/>
    <col min="12" max="12" width="1.875" style="18" customWidth="1"/>
    <col min="13" max="16384" width="9" style="18"/>
  </cols>
  <sheetData>
    <row r="1" spans="1:11" hidden="1">
      <c r="B1" s="326" t="str">
        <f>"平成"&amp;集計元帳!B46-1988&amp;"年"&amp;集計元帳!$C$2&amp;"月分"</f>
        <v>平成24年4月分</v>
      </c>
    </row>
    <row r="2" spans="1:11" ht="18.75" customHeight="1">
      <c r="A2" s="15"/>
      <c r="B2" s="16" t="s">
        <v>13</v>
      </c>
      <c r="C2" s="15"/>
      <c r="D2" s="17"/>
      <c r="E2" s="15"/>
      <c r="F2" s="16" t="s">
        <v>13</v>
      </c>
      <c r="G2" s="15"/>
      <c r="H2" s="17"/>
      <c r="I2" s="15"/>
      <c r="J2" s="16" t="s">
        <v>13</v>
      </c>
      <c r="K2" s="15"/>
    </row>
    <row r="3" spans="1:11" s="328" customFormat="1" ht="15.75" customHeight="1">
      <c r="A3" s="325"/>
      <c r="C3" s="329" t="str">
        <f>+$B$1&amp;+IF(★Start初期設定!$AE$17=1,"    pay in","")</f>
        <v>平成24年4月分</v>
      </c>
      <c r="D3" s="327"/>
      <c r="E3" s="325"/>
      <c r="F3" s="325"/>
      <c r="G3" s="329" t="str">
        <f>+$B$1&amp;+IF(★Start初期設定!$AE$18=1,"    pay in","")</f>
        <v>平成24年4月分</v>
      </c>
      <c r="H3" s="327"/>
      <c r="I3" s="325"/>
      <c r="J3" s="325"/>
      <c r="K3" s="329" t="str">
        <f>+$B$1&amp;+IF(★Start初期設定!$AE$19=1,"    pay in","")</f>
        <v>平成24年4月分</v>
      </c>
    </row>
    <row r="4" spans="1:11" ht="18" customHeight="1">
      <c r="A4" s="19" t="s">
        <v>31</v>
      </c>
      <c r="B4" s="813" t="str">
        <f>+集計元帳!D48</f>
        <v>あ</v>
      </c>
      <c r="C4" s="813"/>
      <c r="D4" s="20"/>
      <c r="E4" s="19" t="s">
        <v>32</v>
      </c>
      <c r="F4" s="813" t="str">
        <f>+集計元帳!E48</f>
        <v>い</v>
      </c>
      <c r="G4" s="813"/>
      <c r="H4" s="20"/>
      <c r="I4" s="19" t="s">
        <v>33</v>
      </c>
      <c r="J4" s="814"/>
      <c r="K4" s="814"/>
    </row>
    <row r="5" spans="1:11">
      <c r="A5" s="811" t="s">
        <v>29</v>
      </c>
      <c r="B5" s="21" t="str">
        <f>+集計元帳!B49</f>
        <v>給      料</v>
      </c>
      <c r="C5" s="22">
        <f>+集計元帳!D49</f>
        <v>0</v>
      </c>
      <c r="D5" s="20"/>
      <c r="E5" s="811" t="s">
        <v>29</v>
      </c>
      <c r="F5" s="21" t="str">
        <f>+B5</f>
        <v>給      料</v>
      </c>
      <c r="G5" s="22">
        <f>+集計元帳!E49</f>
        <v>0</v>
      </c>
      <c r="H5" s="20"/>
      <c r="I5" s="811" t="s">
        <v>29</v>
      </c>
      <c r="J5" s="21" t="str">
        <f>+F5</f>
        <v>給      料</v>
      </c>
      <c r="K5" s="19"/>
    </row>
    <row r="6" spans="1:11">
      <c r="A6" s="811"/>
      <c r="B6" s="21" t="str">
        <f>+集計元帳!B50</f>
        <v>家族手当</v>
      </c>
      <c r="C6" s="22">
        <f>+集計元帳!D50</f>
        <v>0</v>
      </c>
      <c r="D6" s="20"/>
      <c r="E6" s="811"/>
      <c r="F6" s="21" t="str">
        <f t="shared" ref="F6:F11" si="0">+B6</f>
        <v>家族手当</v>
      </c>
      <c r="G6" s="22">
        <f>+集計元帳!E50</f>
        <v>0</v>
      </c>
      <c r="H6" s="20"/>
      <c r="I6" s="811"/>
      <c r="J6" s="21" t="str">
        <f t="shared" ref="J6:J11" si="1">+F6</f>
        <v>家族手当</v>
      </c>
      <c r="K6" s="19"/>
    </row>
    <row r="7" spans="1:11">
      <c r="A7" s="811"/>
      <c r="B7" s="21" t="str">
        <f>+集計元帳!B51</f>
        <v>皆勤手当</v>
      </c>
      <c r="C7" s="22">
        <f>+集計元帳!D51</f>
        <v>0</v>
      </c>
      <c r="D7" s="20"/>
      <c r="E7" s="811"/>
      <c r="F7" s="21" t="str">
        <f t="shared" si="0"/>
        <v>皆勤手当</v>
      </c>
      <c r="G7" s="22">
        <f>+集計元帳!E51</f>
        <v>0</v>
      </c>
      <c r="H7" s="20"/>
      <c r="I7" s="811"/>
      <c r="J7" s="21" t="str">
        <f t="shared" si="1"/>
        <v>皆勤手当</v>
      </c>
      <c r="K7" s="19"/>
    </row>
    <row r="8" spans="1:11">
      <c r="A8" s="811"/>
      <c r="B8" s="21">
        <f>+集計元帳!B52</f>
        <v>0</v>
      </c>
      <c r="C8" s="22">
        <f>+集計元帳!D52</f>
        <v>0</v>
      </c>
      <c r="D8" s="20"/>
      <c r="E8" s="811"/>
      <c r="F8" s="21">
        <f t="shared" si="0"/>
        <v>0</v>
      </c>
      <c r="G8" s="22">
        <f>+集計元帳!E52</f>
        <v>0</v>
      </c>
      <c r="H8" s="20"/>
      <c r="I8" s="811"/>
      <c r="J8" s="21">
        <f t="shared" si="1"/>
        <v>0</v>
      </c>
      <c r="K8" s="19"/>
    </row>
    <row r="9" spans="1:11">
      <c r="A9" s="811"/>
      <c r="B9" s="21">
        <f>+集計元帳!B53</f>
        <v>0</v>
      </c>
      <c r="C9" s="22">
        <f>+集計元帳!D53</f>
        <v>0</v>
      </c>
      <c r="D9" s="20"/>
      <c r="E9" s="811"/>
      <c r="F9" s="21">
        <f t="shared" si="0"/>
        <v>0</v>
      </c>
      <c r="G9" s="22">
        <f>+集計元帳!E53</f>
        <v>0</v>
      </c>
      <c r="H9" s="20"/>
      <c r="I9" s="811"/>
      <c r="J9" s="21">
        <f t="shared" si="1"/>
        <v>0</v>
      </c>
      <c r="K9" s="19"/>
    </row>
    <row r="10" spans="1:11">
      <c r="A10" s="811"/>
      <c r="B10" s="21">
        <f>+集計元帳!B54</f>
        <v>0</v>
      </c>
      <c r="C10" s="22">
        <f>+集計元帳!D54</f>
        <v>0</v>
      </c>
      <c r="D10" s="20"/>
      <c r="E10" s="811"/>
      <c r="F10" s="21">
        <f t="shared" si="0"/>
        <v>0</v>
      </c>
      <c r="G10" s="22">
        <f>+集計元帳!E54</f>
        <v>0</v>
      </c>
      <c r="H10" s="20"/>
      <c r="I10" s="811"/>
      <c r="J10" s="21">
        <f t="shared" si="1"/>
        <v>0</v>
      </c>
      <c r="K10" s="19"/>
    </row>
    <row r="11" spans="1:11">
      <c r="A11" s="811"/>
      <c r="B11" s="21">
        <f>+集計元帳!B55</f>
        <v>0</v>
      </c>
      <c r="C11" s="22">
        <f>+集計元帳!D55</f>
        <v>0</v>
      </c>
      <c r="D11" s="20"/>
      <c r="E11" s="811"/>
      <c r="F11" s="21">
        <f t="shared" si="0"/>
        <v>0</v>
      </c>
      <c r="G11" s="22">
        <f>+集計元帳!E55</f>
        <v>0</v>
      </c>
      <c r="H11" s="20"/>
      <c r="I11" s="811"/>
      <c r="J11" s="21">
        <f t="shared" si="1"/>
        <v>0</v>
      </c>
      <c r="K11" s="19"/>
    </row>
    <row r="12" spans="1:11">
      <c r="A12" s="811"/>
      <c r="B12" s="32" t="str">
        <f>+集計元帳!B56</f>
        <v>小　計</v>
      </c>
      <c r="C12" s="31">
        <f>+集計元帳!D56</f>
        <v>0</v>
      </c>
      <c r="D12" s="20"/>
      <c r="E12" s="811"/>
      <c r="F12" s="30" t="str">
        <f t="shared" ref="F12:F24" si="2">+B12</f>
        <v>小　計</v>
      </c>
      <c r="G12" s="31">
        <f>+集計元帳!E56</f>
        <v>0</v>
      </c>
      <c r="H12" s="20"/>
      <c r="I12" s="811"/>
      <c r="J12" s="30" t="str">
        <f t="shared" ref="J12:J24" si="3">+F12</f>
        <v>小　計</v>
      </c>
      <c r="K12" s="19"/>
    </row>
    <row r="13" spans="1:11">
      <c r="A13" s="811"/>
      <c r="B13" s="21" t="str">
        <f>+集計元帳!B57</f>
        <v>交通費</v>
      </c>
      <c r="C13" s="22">
        <f>+集計元帳!D57</f>
        <v>0</v>
      </c>
      <c r="D13" s="20"/>
      <c r="E13" s="811"/>
      <c r="F13" s="21" t="str">
        <f t="shared" si="2"/>
        <v>交通費</v>
      </c>
      <c r="G13" s="22">
        <f>+集計元帳!E57</f>
        <v>0</v>
      </c>
      <c r="H13" s="20"/>
      <c r="I13" s="811"/>
      <c r="J13" s="21" t="str">
        <f t="shared" si="3"/>
        <v>交通費</v>
      </c>
      <c r="K13" s="19"/>
    </row>
    <row r="14" spans="1:11">
      <c r="A14" s="811"/>
      <c r="B14" s="30" t="str">
        <f>+集計元帳!B58</f>
        <v>合　計</v>
      </c>
      <c r="C14" s="22">
        <f>+集計元帳!D58</f>
        <v>0</v>
      </c>
      <c r="D14" s="20"/>
      <c r="E14" s="811"/>
      <c r="F14" s="30" t="str">
        <f t="shared" si="2"/>
        <v>合　計</v>
      </c>
      <c r="G14" s="22">
        <f>+集計元帳!E58</f>
        <v>0</v>
      </c>
      <c r="H14" s="20"/>
      <c r="I14" s="811"/>
      <c r="J14" s="30" t="str">
        <f t="shared" si="3"/>
        <v>合　計</v>
      </c>
      <c r="K14" s="19"/>
    </row>
    <row r="15" spans="1:11">
      <c r="A15" s="811" t="s">
        <v>28</v>
      </c>
      <c r="B15" s="21" t="str">
        <f>+集計元帳!B59</f>
        <v>健康保険</v>
      </c>
      <c r="C15" s="22">
        <f>+集計元帳!D59</f>
        <v>0</v>
      </c>
      <c r="D15" s="20"/>
      <c r="E15" s="811" t="s">
        <v>28</v>
      </c>
      <c r="F15" s="21" t="str">
        <f t="shared" si="2"/>
        <v>健康保険</v>
      </c>
      <c r="G15" s="22">
        <f>+集計元帳!E59</f>
        <v>0</v>
      </c>
      <c r="H15" s="20"/>
      <c r="I15" s="811" t="s">
        <v>28</v>
      </c>
      <c r="J15" s="21" t="str">
        <f t="shared" si="3"/>
        <v>健康保険</v>
      </c>
      <c r="K15" s="19"/>
    </row>
    <row r="16" spans="1:11">
      <c r="A16" s="811"/>
      <c r="B16" s="21" t="str">
        <f>+集計元帳!B60</f>
        <v>厚生年金</v>
      </c>
      <c r="C16" s="22">
        <f>+集計元帳!D60</f>
        <v>0</v>
      </c>
      <c r="D16" s="20"/>
      <c r="E16" s="811"/>
      <c r="F16" s="21" t="str">
        <f t="shared" si="2"/>
        <v>厚生年金</v>
      </c>
      <c r="G16" s="22">
        <f>+集計元帳!E60</f>
        <v>0</v>
      </c>
      <c r="H16" s="20"/>
      <c r="I16" s="811"/>
      <c r="J16" s="21" t="str">
        <f t="shared" si="3"/>
        <v>厚生年金</v>
      </c>
      <c r="K16" s="19"/>
    </row>
    <row r="17" spans="1:11">
      <c r="A17" s="811"/>
      <c r="B17" s="21" t="str">
        <f>+集計元帳!B61</f>
        <v>雇用保険</v>
      </c>
      <c r="C17" s="22">
        <f>+集計元帳!D61</f>
        <v>0</v>
      </c>
      <c r="D17" s="20"/>
      <c r="E17" s="811"/>
      <c r="F17" s="21" t="str">
        <f t="shared" si="2"/>
        <v>雇用保険</v>
      </c>
      <c r="G17" s="22">
        <f>+集計元帳!E61</f>
        <v>0</v>
      </c>
      <c r="H17" s="20"/>
      <c r="I17" s="811"/>
      <c r="J17" s="21" t="str">
        <f t="shared" si="3"/>
        <v>雇用保険</v>
      </c>
      <c r="K17" s="19"/>
    </row>
    <row r="18" spans="1:11">
      <c r="A18" s="811"/>
      <c r="B18" s="21" t="str">
        <f>+集計元帳!B62</f>
        <v>所得税</v>
      </c>
      <c r="C18" s="22">
        <f>+集計元帳!D62</f>
        <v>0</v>
      </c>
      <c r="D18" s="20"/>
      <c r="E18" s="811"/>
      <c r="F18" s="21" t="str">
        <f t="shared" si="2"/>
        <v>所得税</v>
      </c>
      <c r="G18" s="22">
        <f>+集計元帳!E62</f>
        <v>0</v>
      </c>
      <c r="H18" s="20"/>
      <c r="I18" s="811"/>
      <c r="J18" s="21" t="str">
        <f t="shared" si="3"/>
        <v>所得税</v>
      </c>
      <c r="K18" s="19"/>
    </row>
    <row r="19" spans="1:11">
      <c r="A19" s="811"/>
      <c r="B19" s="21" t="str">
        <f>+集計元帳!B63</f>
        <v>住民税</v>
      </c>
      <c r="C19" s="22">
        <f>+集計元帳!D63</f>
        <v>0</v>
      </c>
      <c r="D19" s="20"/>
      <c r="E19" s="811"/>
      <c r="F19" s="21" t="str">
        <f t="shared" si="2"/>
        <v>住民税</v>
      </c>
      <c r="G19" s="22">
        <f>+集計元帳!E63</f>
        <v>0</v>
      </c>
      <c r="H19" s="20"/>
      <c r="I19" s="811"/>
      <c r="J19" s="21" t="str">
        <f t="shared" si="3"/>
        <v>住民税</v>
      </c>
      <c r="K19" s="19"/>
    </row>
    <row r="20" spans="1:11">
      <c r="A20" s="811"/>
      <c r="B20" s="21">
        <f>+集計元帳!B64</f>
        <v>0</v>
      </c>
      <c r="C20" s="22">
        <f>+集計元帳!D64</f>
        <v>0</v>
      </c>
      <c r="D20" s="20"/>
      <c r="E20" s="811"/>
      <c r="F20" s="21">
        <f t="shared" si="2"/>
        <v>0</v>
      </c>
      <c r="G20" s="22">
        <f>+集計元帳!E64</f>
        <v>0</v>
      </c>
      <c r="H20" s="20"/>
      <c r="I20" s="811"/>
      <c r="J20" s="21">
        <f t="shared" si="3"/>
        <v>0</v>
      </c>
      <c r="K20" s="19"/>
    </row>
    <row r="21" spans="1:11">
      <c r="A21" s="811"/>
      <c r="B21" s="21">
        <f>+集計元帳!B65</f>
        <v>0</v>
      </c>
      <c r="C21" s="22">
        <f>+集計元帳!D65</f>
        <v>0</v>
      </c>
      <c r="D21" s="20"/>
      <c r="E21" s="811"/>
      <c r="F21" s="21">
        <f t="shared" si="2"/>
        <v>0</v>
      </c>
      <c r="G21" s="22">
        <f>+集計元帳!E65</f>
        <v>0</v>
      </c>
      <c r="H21" s="20"/>
      <c r="I21" s="811"/>
      <c r="J21" s="21">
        <f t="shared" si="3"/>
        <v>0</v>
      </c>
      <c r="K21" s="19"/>
    </row>
    <row r="22" spans="1:11">
      <c r="A22" s="811"/>
      <c r="B22" s="21">
        <f>+集計元帳!B66</f>
        <v>0</v>
      </c>
      <c r="C22" s="22">
        <f>+集計元帳!D66</f>
        <v>0</v>
      </c>
      <c r="D22" s="20"/>
      <c r="E22" s="811"/>
      <c r="F22" s="21">
        <f t="shared" si="2"/>
        <v>0</v>
      </c>
      <c r="G22" s="22">
        <f>+集計元帳!E66</f>
        <v>0</v>
      </c>
      <c r="H22" s="20"/>
      <c r="I22" s="811"/>
      <c r="J22" s="21">
        <f t="shared" si="3"/>
        <v>0</v>
      </c>
      <c r="K22" s="19"/>
    </row>
    <row r="23" spans="1:11">
      <c r="A23" s="811"/>
      <c r="B23" s="21">
        <f>+集計元帳!B67</f>
        <v>0</v>
      </c>
      <c r="C23" s="22">
        <f>+集計元帳!D67</f>
        <v>0</v>
      </c>
      <c r="D23" s="20"/>
      <c r="E23" s="811"/>
      <c r="F23" s="21">
        <f t="shared" si="2"/>
        <v>0</v>
      </c>
      <c r="G23" s="22">
        <f>+集計元帳!E67</f>
        <v>0</v>
      </c>
      <c r="H23" s="20"/>
      <c r="I23" s="811"/>
      <c r="J23" s="30">
        <f t="shared" si="3"/>
        <v>0</v>
      </c>
      <c r="K23" s="19"/>
    </row>
    <row r="24" spans="1:11">
      <c r="A24" s="811"/>
      <c r="B24" s="30" t="str">
        <f>+集計元帳!B68</f>
        <v>合　計</v>
      </c>
      <c r="C24" s="22">
        <f>+集計元帳!D68</f>
        <v>0</v>
      </c>
      <c r="D24" s="20"/>
      <c r="E24" s="811"/>
      <c r="F24" s="30" t="str">
        <f t="shared" si="2"/>
        <v>合　計</v>
      </c>
      <c r="G24" s="22">
        <f>+集計元帳!E68</f>
        <v>0</v>
      </c>
      <c r="H24" s="20"/>
      <c r="I24" s="811"/>
      <c r="J24" s="30" t="str">
        <f t="shared" si="3"/>
        <v>合　計</v>
      </c>
      <c r="K24" s="19"/>
    </row>
    <row r="25" spans="1:11" ht="17.25" customHeight="1">
      <c r="A25" s="812" t="s">
        <v>11</v>
      </c>
      <c r="B25" s="812"/>
      <c r="C25" s="22">
        <f>+集計元帳!D69</f>
        <v>0</v>
      </c>
      <c r="D25" s="20"/>
      <c r="E25" s="812" t="s">
        <v>11</v>
      </c>
      <c r="F25" s="812"/>
      <c r="G25" s="22">
        <f>+集計元帳!E69</f>
        <v>0</v>
      </c>
      <c r="H25" s="20"/>
      <c r="I25" s="812" t="s">
        <v>11</v>
      </c>
      <c r="J25" s="812"/>
      <c r="K25" s="19"/>
    </row>
    <row r="26" spans="1:11" s="27" customFormat="1" ht="11.25" customHeight="1">
      <c r="A26" s="23"/>
      <c r="B26" s="23"/>
      <c r="C26" s="24" t="str">
        <f>+集計元帳!H2</f>
        <v>会社名</v>
      </c>
      <c r="D26" s="25"/>
      <c r="E26" s="23"/>
      <c r="F26" s="23"/>
      <c r="G26" s="26" t="str">
        <f>+C26</f>
        <v>会社名</v>
      </c>
      <c r="H26" s="25"/>
      <c r="I26" s="23"/>
      <c r="J26" s="23"/>
      <c r="K26" s="26" t="str">
        <f>+G26</f>
        <v>会社名</v>
      </c>
    </row>
  </sheetData>
  <sheetProtection password="C7DC" sheet="1" objects="1" scenarios="1" formatCells="0"/>
  <mergeCells count="12">
    <mergeCell ref="B4:C4"/>
    <mergeCell ref="F4:G4"/>
    <mergeCell ref="J4:K4"/>
    <mergeCell ref="A5:A14"/>
    <mergeCell ref="E5:E14"/>
    <mergeCell ref="I5:I14"/>
    <mergeCell ref="A15:A24"/>
    <mergeCell ref="E15:E24"/>
    <mergeCell ref="I15:I24"/>
    <mergeCell ref="A25:B25"/>
    <mergeCell ref="E25:F25"/>
    <mergeCell ref="I25:J25"/>
  </mergeCells>
  <phoneticPr fontId="3"/>
  <pageMargins left="0.39" right="0.26" top="0.65" bottom="0.71" header="0.68" footer="0.51200000000000001"/>
  <pageSetup paperSize="9" orientation="portrait"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O549"/>
  <sheetViews>
    <sheetView workbookViewId="0">
      <selection activeCell="E10" sqref="E10"/>
    </sheetView>
  </sheetViews>
  <sheetFormatPr defaultRowHeight="13.5"/>
  <cols>
    <col min="1" max="1" width="8.5" style="148" customWidth="1"/>
    <col min="2" max="2" width="6.125" style="148" customWidth="1"/>
    <col min="3" max="3" width="11.25" style="148" customWidth="1"/>
    <col min="4" max="4" width="8.625" style="8" customWidth="1"/>
    <col min="5" max="5" width="11.125" style="242" customWidth="1"/>
    <col min="6" max="6" width="5.25" style="8" customWidth="1"/>
    <col min="7" max="7" width="5.375" style="8" customWidth="1"/>
    <col min="8" max="8" width="8.5" style="8" customWidth="1"/>
    <col min="9" max="9" width="6.25" style="8" customWidth="1"/>
    <col min="10" max="10" width="10.875" style="135" customWidth="1"/>
    <col min="11" max="11" width="8.25" style="8" customWidth="1"/>
    <col min="12" max="12" width="11.25" style="242" customWidth="1"/>
    <col min="13" max="13" width="0.75" style="8" customWidth="1"/>
    <col min="14" max="16384" width="9" style="8"/>
  </cols>
  <sheetData>
    <row r="1" spans="1:15" s="168" customFormat="1" ht="16.5" customHeight="1">
      <c r="A1" s="827" t="s">
        <v>151</v>
      </c>
      <c r="B1" s="827"/>
      <c r="C1" s="827"/>
      <c r="D1" s="246"/>
      <c r="E1" s="302" t="str">
        <f>+集計元帳!H2</f>
        <v>会社名</v>
      </c>
      <c r="H1" s="828" t="str">
        <f>+A1</f>
        <v>給 料 支 払 明 細 書</v>
      </c>
      <c r="I1" s="828"/>
      <c r="J1" s="828"/>
      <c r="K1" s="246"/>
      <c r="L1" s="302" t="str">
        <f>+E1</f>
        <v>会社名</v>
      </c>
      <c r="O1" s="248" t="s">
        <v>142</v>
      </c>
    </row>
    <row r="2" spans="1:15" s="168" customFormat="1" ht="15" customHeight="1">
      <c r="A2" s="829" t="s">
        <v>143</v>
      </c>
      <c r="B2" s="830"/>
      <c r="C2" s="831"/>
      <c r="D2" s="815" t="s">
        <v>144</v>
      </c>
      <c r="E2" s="816"/>
      <c r="H2" s="829" t="s">
        <v>143</v>
      </c>
      <c r="I2" s="830"/>
      <c r="J2" s="831"/>
      <c r="K2" s="815" t="s">
        <v>144</v>
      </c>
      <c r="L2" s="816"/>
    </row>
    <row r="3" spans="1:15" s="169" customFormat="1" ht="12.75" customHeight="1">
      <c r="A3" s="817" t="str">
        <f>+O1&amp;集計元帳!A5</f>
        <v>勤務時間と出勤日数</v>
      </c>
      <c r="B3" s="818"/>
      <c r="C3" s="244">
        <f>+集計元帳!D5</f>
        <v>0</v>
      </c>
      <c r="D3" s="84" t="str">
        <f>+集計元帳!B22</f>
        <v>健康保険</v>
      </c>
      <c r="E3" s="85">
        <f>+集計元帳!D22</f>
        <v>0</v>
      </c>
      <c r="F3" s="168"/>
      <c r="H3" s="817" t="str">
        <f>+A3</f>
        <v>勤務時間と出勤日数</v>
      </c>
      <c r="I3" s="818"/>
      <c r="J3" s="244">
        <f>+時給社員B!E40</f>
        <v>0</v>
      </c>
      <c r="K3" s="84" t="str">
        <f>+D3</f>
        <v>健康保険</v>
      </c>
      <c r="L3" s="85">
        <f>+集計元帳!E22</f>
        <v>0</v>
      </c>
    </row>
    <row r="4" spans="1:15" s="169" customFormat="1" ht="12.75" customHeight="1">
      <c r="A4" s="170" t="str">
        <f>+集計元帳!B6</f>
        <v>早朝時給</v>
      </c>
      <c r="B4" s="249">
        <f>+時給社員A!S40</f>
        <v>0</v>
      </c>
      <c r="C4" s="85">
        <f>+集計元帳!D6</f>
        <v>0</v>
      </c>
      <c r="D4" s="84" t="str">
        <f>+集計元帳!B23</f>
        <v>厚生年金</v>
      </c>
      <c r="E4" s="85">
        <f>+集計元帳!D23</f>
        <v>0</v>
      </c>
      <c r="F4" s="168"/>
      <c r="H4" s="170" t="str">
        <f>+A4</f>
        <v>早朝時給</v>
      </c>
      <c r="I4" s="249">
        <f>+時給社員B!R40</f>
        <v>0</v>
      </c>
      <c r="J4" s="85">
        <f>+集計元帳!E6</f>
        <v>0</v>
      </c>
      <c r="K4" s="84" t="str">
        <f t="shared" ref="K4:K13" si="0">+D4</f>
        <v>厚生年金</v>
      </c>
      <c r="L4" s="85">
        <f>+集計元帳!E23</f>
        <v>0</v>
      </c>
    </row>
    <row r="5" spans="1:15" ht="12.75" customHeight="1">
      <c r="A5" s="170" t="str">
        <f>+集計元帳!B7</f>
        <v>時　　給</v>
      </c>
      <c r="B5" s="249">
        <f>+時給社員A!U40</f>
        <v>0</v>
      </c>
      <c r="C5" s="85">
        <f>+集計元帳!D7</f>
        <v>0</v>
      </c>
      <c r="D5" s="84" t="str">
        <f>+集計元帳!B24</f>
        <v>雇用保険</v>
      </c>
      <c r="E5" s="85">
        <f>+集計元帳!D24</f>
        <v>0</v>
      </c>
      <c r="F5" s="168"/>
      <c r="H5" s="170" t="str">
        <f t="shared" ref="H5:H11" si="1">+A5</f>
        <v>時　　給</v>
      </c>
      <c r="I5" s="249">
        <f>+時給社員B!T40</f>
        <v>0</v>
      </c>
      <c r="J5" s="85">
        <f>+集計元帳!E7</f>
        <v>0</v>
      </c>
      <c r="K5" s="84" t="str">
        <f t="shared" si="0"/>
        <v>雇用保険</v>
      </c>
      <c r="L5" s="85">
        <f>+集計元帳!E24</f>
        <v>0</v>
      </c>
      <c r="O5" s="247"/>
    </row>
    <row r="6" spans="1:15" ht="12.75" customHeight="1">
      <c r="A6" s="170" t="str">
        <f>+集計元帳!B8</f>
        <v>残業時給</v>
      </c>
      <c r="B6" s="249">
        <f>+時給社員A!W40</f>
        <v>0</v>
      </c>
      <c r="C6" s="85">
        <f>+集計元帳!D8</f>
        <v>0</v>
      </c>
      <c r="D6" s="84" t="str">
        <f>+集計元帳!B25</f>
        <v>所得税</v>
      </c>
      <c r="E6" s="85">
        <f>+集計元帳!D25</f>
        <v>0</v>
      </c>
      <c r="F6" s="168"/>
      <c r="H6" s="170" t="str">
        <f t="shared" si="1"/>
        <v>残業時給</v>
      </c>
      <c r="I6" s="249">
        <f>+時給社員B!V40</f>
        <v>0</v>
      </c>
      <c r="J6" s="85">
        <f>+集計元帳!E8</f>
        <v>0</v>
      </c>
      <c r="K6" s="84" t="str">
        <f t="shared" si="0"/>
        <v>所得税</v>
      </c>
      <c r="L6" s="85">
        <f>+集計元帳!E25</f>
        <v>0</v>
      </c>
    </row>
    <row r="7" spans="1:15" ht="12.75" customHeight="1">
      <c r="A7" s="170" t="str">
        <f>+集計元帳!B9</f>
        <v>深夜時給</v>
      </c>
      <c r="B7" s="249">
        <f>+時給社員A!Y40</f>
        <v>0</v>
      </c>
      <c r="C7" s="85">
        <f>+集計元帳!D9</f>
        <v>0</v>
      </c>
      <c r="D7" s="84" t="str">
        <f>+集計元帳!B26</f>
        <v>住民税</v>
      </c>
      <c r="E7" s="85">
        <f>+集計元帳!D26</f>
        <v>0</v>
      </c>
      <c r="H7" s="170" t="str">
        <f t="shared" si="1"/>
        <v>深夜時給</v>
      </c>
      <c r="I7" s="249">
        <f>+時給社員B!X40</f>
        <v>0</v>
      </c>
      <c r="J7" s="85">
        <f>+集計元帳!E9</f>
        <v>0</v>
      </c>
      <c r="K7" s="84" t="str">
        <f t="shared" si="0"/>
        <v>住民税</v>
      </c>
      <c r="L7" s="85">
        <f>+集計元帳!E26</f>
        <v>0</v>
      </c>
    </row>
    <row r="8" spans="1:15" ht="12.75" customHeight="1">
      <c r="A8" s="170" t="str">
        <f>+集計元帳!B10</f>
        <v>休祭日早朝</v>
      </c>
      <c r="B8" s="249">
        <f>+時給社員A!AA40</f>
        <v>0</v>
      </c>
      <c r="C8" s="85">
        <f>+集計元帳!D10</f>
        <v>0</v>
      </c>
      <c r="D8" s="84">
        <f>+集計元帳!B27</f>
        <v>0</v>
      </c>
      <c r="E8" s="85">
        <f>+集計元帳!D27</f>
        <v>0</v>
      </c>
      <c r="H8" s="170" t="str">
        <f t="shared" si="1"/>
        <v>休祭日早朝</v>
      </c>
      <c r="I8" s="249">
        <f>+時給社員B!Z40</f>
        <v>0</v>
      </c>
      <c r="J8" s="85">
        <f>+集計元帳!E10</f>
        <v>0</v>
      </c>
      <c r="K8" s="84">
        <f t="shared" si="0"/>
        <v>0</v>
      </c>
      <c r="L8" s="85">
        <f>+集計元帳!E27</f>
        <v>0</v>
      </c>
    </row>
    <row r="9" spans="1:15" ht="12.75" customHeight="1">
      <c r="A9" s="170" t="str">
        <f>+集計元帳!B11</f>
        <v>休祭日勤務</v>
      </c>
      <c r="B9" s="249">
        <f>+時給社員A!AC40</f>
        <v>0</v>
      </c>
      <c r="C9" s="85">
        <f>+集計元帳!D11</f>
        <v>0</v>
      </c>
      <c r="D9" s="84">
        <f>+集計元帳!B28</f>
        <v>0</v>
      </c>
      <c r="E9" s="85">
        <f>+集計元帳!D28</f>
        <v>0</v>
      </c>
      <c r="H9" s="170" t="str">
        <f t="shared" si="1"/>
        <v>休祭日勤務</v>
      </c>
      <c r="I9" s="249">
        <f>+時給社員B!AB40</f>
        <v>0</v>
      </c>
      <c r="J9" s="85">
        <f>+集計元帳!E11</f>
        <v>0</v>
      </c>
      <c r="K9" s="84">
        <f t="shared" si="0"/>
        <v>0</v>
      </c>
      <c r="L9" s="85">
        <f>+集計元帳!E28</f>
        <v>0</v>
      </c>
    </row>
    <row r="10" spans="1:15" ht="12.75" customHeight="1">
      <c r="A10" s="170" t="str">
        <f>+集計元帳!B12</f>
        <v>休祭日残業</v>
      </c>
      <c r="B10" s="249">
        <f>+時給社員A!AE40</f>
        <v>0</v>
      </c>
      <c r="C10" s="85">
        <f>+集計元帳!D12</f>
        <v>0</v>
      </c>
      <c r="D10" s="84">
        <f>+集計元帳!B29</f>
        <v>0</v>
      </c>
      <c r="E10" s="85">
        <f>+集計元帳!D29</f>
        <v>0</v>
      </c>
      <c r="H10" s="170" t="str">
        <f t="shared" si="1"/>
        <v>休祭日残業</v>
      </c>
      <c r="I10" s="249">
        <f>+時給社員B!AD40</f>
        <v>0</v>
      </c>
      <c r="J10" s="85">
        <f>+集計元帳!E12</f>
        <v>0</v>
      </c>
      <c r="K10" s="84">
        <f t="shared" si="0"/>
        <v>0</v>
      </c>
      <c r="L10" s="85">
        <f>+集計元帳!E29</f>
        <v>0</v>
      </c>
    </row>
    <row r="11" spans="1:15" ht="12.75" customHeight="1">
      <c r="A11" s="170" t="str">
        <f>+集計元帳!B13</f>
        <v>休祭日深夜</v>
      </c>
      <c r="B11" s="249">
        <f>+時給社員A!AG40</f>
        <v>0</v>
      </c>
      <c r="C11" s="85">
        <f>+集計元帳!D13</f>
        <v>0</v>
      </c>
      <c r="D11" s="238">
        <f>+集計元帳!B30</f>
        <v>0</v>
      </c>
      <c r="E11" s="85">
        <f>+集計元帳!D30</f>
        <v>0</v>
      </c>
      <c r="H11" s="170" t="str">
        <f t="shared" si="1"/>
        <v>休祭日深夜</v>
      </c>
      <c r="I11" s="249">
        <f>+時給社員B!AF40</f>
        <v>0</v>
      </c>
      <c r="J11" s="85">
        <f>+集計元帳!E13</f>
        <v>0</v>
      </c>
      <c r="K11" s="84">
        <f t="shared" si="0"/>
        <v>0</v>
      </c>
      <c r="L11" s="85">
        <f>+集計元帳!E30</f>
        <v>0</v>
      </c>
    </row>
    <row r="12" spans="1:15" ht="12.75" customHeight="1">
      <c r="A12" s="823" t="str">
        <f>+集計元帳!B14</f>
        <v>家 族 手 当</v>
      </c>
      <c r="B12" s="824"/>
      <c r="C12" s="85">
        <f>+集計元帳!D14</f>
        <v>0</v>
      </c>
      <c r="D12" s="239" t="s">
        <v>4</v>
      </c>
      <c r="E12" s="85">
        <f>+集計元帳!D31</f>
        <v>0</v>
      </c>
      <c r="H12" s="823" t="str">
        <f>+A12</f>
        <v>家 族 手 当</v>
      </c>
      <c r="I12" s="824"/>
      <c r="J12" s="85">
        <f>+集計元帳!E14</f>
        <v>0</v>
      </c>
      <c r="K12" s="251" t="str">
        <f t="shared" si="0"/>
        <v>合　計</v>
      </c>
      <c r="L12" s="85">
        <f>+集計元帳!E31</f>
        <v>0</v>
      </c>
    </row>
    <row r="13" spans="1:15" ht="12.75" customHeight="1">
      <c r="A13" s="823" t="str">
        <f>+集計元帳!B15</f>
        <v>皆 勤 手 当</v>
      </c>
      <c r="B13" s="824"/>
      <c r="C13" s="85">
        <f>+集計元帳!D15</f>
        <v>0</v>
      </c>
      <c r="D13" s="243" t="s">
        <v>136</v>
      </c>
      <c r="E13" s="85">
        <f>+集計元帳!D32</f>
        <v>0</v>
      </c>
      <c r="H13" s="823" t="str">
        <f t="shared" ref="H13:H18" si="2">+A13</f>
        <v>皆 勤 手 当</v>
      </c>
      <c r="I13" s="824"/>
      <c r="J13" s="85">
        <f>+集計元帳!E15</f>
        <v>0</v>
      </c>
      <c r="K13" s="84" t="str">
        <f t="shared" si="0"/>
        <v>差引支給額</v>
      </c>
      <c r="L13" s="85">
        <f>+集計元帳!E32</f>
        <v>0</v>
      </c>
    </row>
    <row r="14" spans="1:15" ht="12.75" customHeight="1">
      <c r="A14" s="823">
        <f>+集計元帳!B16</f>
        <v>0</v>
      </c>
      <c r="B14" s="824"/>
      <c r="C14" s="85">
        <f>+集計元帳!D16</f>
        <v>0</v>
      </c>
      <c r="H14" s="823">
        <f t="shared" si="2"/>
        <v>0</v>
      </c>
      <c r="I14" s="824"/>
      <c r="J14" s="85">
        <f>+集計元帳!E16</f>
        <v>0</v>
      </c>
    </row>
    <row r="15" spans="1:15" ht="12.75" customHeight="1">
      <c r="A15" s="823">
        <f>+集計元帳!B17</f>
        <v>0</v>
      </c>
      <c r="B15" s="824"/>
      <c r="C15" s="85">
        <f>+集計元帳!D17</f>
        <v>0</v>
      </c>
      <c r="H15" s="823">
        <f t="shared" si="2"/>
        <v>0</v>
      </c>
      <c r="I15" s="824"/>
      <c r="J15" s="85">
        <f>+集計元帳!E17</f>
        <v>0</v>
      </c>
    </row>
    <row r="16" spans="1:15" ht="12.75" customHeight="1" thickBot="1">
      <c r="A16" s="823">
        <f>+集計元帳!B18</f>
        <v>0</v>
      </c>
      <c r="B16" s="824"/>
      <c r="C16" s="85">
        <f>+集計元帳!D18</f>
        <v>0</v>
      </c>
      <c r="D16" s="13"/>
      <c r="E16" s="240" t="str">
        <f>"平成"&amp;集計元帳!B46-1988&amp;"年"&amp;集計元帳!$C$2&amp;"月分"</f>
        <v>平成24年4月分</v>
      </c>
      <c r="H16" s="823">
        <f t="shared" si="2"/>
        <v>0</v>
      </c>
      <c r="I16" s="824"/>
      <c r="J16" s="85">
        <f>+集計元帳!E18</f>
        <v>0</v>
      </c>
      <c r="K16" s="13"/>
      <c r="L16" s="240" t="str">
        <f>+E16</f>
        <v>平成24年4月分</v>
      </c>
    </row>
    <row r="17" spans="1:12" ht="12.75" customHeight="1" thickTop="1">
      <c r="A17" s="825" t="str">
        <f>+集計元帳!B19</f>
        <v>小計</v>
      </c>
      <c r="B17" s="826"/>
      <c r="C17" s="178">
        <f>+集計元帳!D19</f>
        <v>0</v>
      </c>
      <c r="D17" s="819" t="str">
        <f>+★Start初期設定!X11</f>
        <v>a</v>
      </c>
      <c r="E17" s="820"/>
      <c r="H17" s="825" t="str">
        <f t="shared" si="2"/>
        <v>小計</v>
      </c>
      <c r="I17" s="826"/>
      <c r="J17" s="85">
        <f>+集計元帳!E19</f>
        <v>0</v>
      </c>
      <c r="K17" s="819" t="str">
        <f>+★Start初期設定!X12</f>
        <v>ｂ</v>
      </c>
      <c r="L17" s="820"/>
    </row>
    <row r="18" spans="1:12" ht="12.75" customHeight="1" thickBot="1">
      <c r="A18" s="823" t="str">
        <f>+集計元帳!B20</f>
        <v>交通費</v>
      </c>
      <c r="B18" s="824"/>
      <c r="C18" s="241">
        <f>+集計元帳!D20</f>
        <v>0</v>
      </c>
      <c r="D18" s="821"/>
      <c r="E18" s="822"/>
      <c r="H18" s="823" t="str">
        <f t="shared" si="2"/>
        <v>交通費</v>
      </c>
      <c r="I18" s="824"/>
      <c r="J18" s="85">
        <f>+集計元帳!E20</f>
        <v>0</v>
      </c>
      <c r="K18" s="821"/>
      <c r="L18" s="822"/>
    </row>
    <row r="19" spans="1:12" s="13" customFormat="1" ht="12.75" customHeight="1" thickTop="1">
      <c r="A19" s="308" t="str">
        <f>IF(★Start初期設定!$AE$11=1,"A　　　振込","A")</f>
        <v>A</v>
      </c>
      <c r="B19" s="245" t="str">
        <f>+集計元帳!B21</f>
        <v>合　計</v>
      </c>
      <c r="C19" s="85">
        <f>+集計元帳!D21</f>
        <v>0</v>
      </c>
      <c r="E19" s="301"/>
      <c r="H19" s="308" t="str">
        <f>IF(★Start初期設定!$AE$12=1,"B　　　振込","B")</f>
        <v>B</v>
      </c>
      <c r="I19" s="245" t="str">
        <f>+B19</f>
        <v>合　計</v>
      </c>
      <c r="J19" s="85">
        <f>+集計元帳!E21</f>
        <v>0</v>
      </c>
      <c r="K19" s="250"/>
      <c r="L19" s="301"/>
    </row>
    <row r="20" spans="1:12" ht="12" customHeight="1">
      <c r="A20" s="8"/>
      <c r="B20" s="8"/>
      <c r="C20" s="8"/>
    </row>
    <row r="21" spans="1:12" ht="12" customHeight="1">
      <c r="A21" s="8"/>
      <c r="B21" s="8"/>
      <c r="C21" s="8"/>
    </row>
    <row r="22" spans="1:12" ht="12" customHeight="1">
      <c r="A22" s="8"/>
      <c r="B22" s="8"/>
      <c r="C22" s="8"/>
    </row>
    <row r="23" spans="1:12">
      <c r="A23" s="8"/>
      <c r="B23" s="8"/>
      <c r="C23" s="8"/>
    </row>
    <row r="24" spans="1:12">
      <c r="A24" s="8"/>
      <c r="B24" s="8"/>
      <c r="C24" s="8"/>
    </row>
    <row r="25" spans="1:12">
      <c r="A25" s="8"/>
      <c r="B25" s="8"/>
      <c r="C25" s="8"/>
    </row>
    <row r="26" spans="1:12">
      <c r="A26" s="8"/>
      <c r="B26" s="8"/>
      <c r="C26" s="8"/>
    </row>
    <row r="27" spans="1:12">
      <c r="A27" s="8"/>
      <c r="B27" s="8"/>
      <c r="C27" s="8"/>
    </row>
    <row r="28" spans="1:12">
      <c r="A28" s="8"/>
      <c r="B28" s="8"/>
      <c r="C28" s="8"/>
    </row>
    <row r="29" spans="1:12">
      <c r="A29" s="8"/>
      <c r="B29" s="8"/>
      <c r="C29" s="8"/>
    </row>
    <row r="30" spans="1:12">
      <c r="A30" s="8"/>
      <c r="B30" s="8"/>
      <c r="C30" s="8"/>
    </row>
    <row r="31" spans="1:12">
      <c r="A31" s="8"/>
      <c r="B31" s="8"/>
      <c r="C31" s="8"/>
    </row>
    <row r="32" spans="1:12">
      <c r="A32" s="8"/>
      <c r="B32" s="8"/>
      <c r="C32" s="8"/>
    </row>
    <row r="33" spans="1:3">
      <c r="A33" s="8"/>
      <c r="B33" s="8"/>
      <c r="C33" s="8"/>
    </row>
    <row r="34" spans="1:3">
      <c r="A34" s="8"/>
      <c r="B34" s="8"/>
      <c r="C34" s="8"/>
    </row>
    <row r="35" spans="1:3">
      <c r="A35" s="8"/>
      <c r="B35" s="8"/>
      <c r="C35" s="8"/>
    </row>
    <row r="36" spans="1:3">
      <c r="A36" s="8"/>
      <c r="B36" s="8"/>
      <c r="C36" s="8"/>
    </row>
    <row r="37" spans="1:3">
      <c r="A37" s="8"/>
      <c r="B37" s="8"/>
      <c r="C37" s="8"/>
    </row>
    <row r="38" spans="1:3">
      <c r="A38" s="8"/>
      <c r="B38" s="8"/>
      <c r="C38" s="8"/>
    </row>
    <row r="39" spans="1:3">
      <c r="A39" s="8"/>
      <c r="B39" s="8"/>
      <c r="C39" s="8"/>
    </row>
    <row r="40" spans="1:3">
      <c r="A40" s="8"/>
      <c r="B40" s="8"/>
      <c r="C40" s="8"/>
    </row>
    <row r="41" spans="1:3">
      <c r="A41" s="8"/>
      <c r="B41" s="8"/>
      <c r="C41" s="8"/>
    </row>
    <row r="42" spans="1:3">
      <c r="A42" s="8"/>
      <c r="B42" s="8"/>
      <c r="C42" s="8"/>
    </row>
    <row r="43" spans="1:3">
      <c r="A43" s="8"/>
      <c r="B43" s="8"/>
      <c r="C43" s="8"/>
    </row>
    <row r="44" spans="1:3">
      <c r="A44" s="8"/>
      <c r="B44" s="8"/>
      <c r="C44" s="8"/>
    </row>
    <row r="45" spans="1:3">
      <c r="A45" s="8"/>
      <c r="B45" s="8"/>
      <c r="C45" s="8"/>
    </row>
    <row r="46" spans="1:3">
      <c r="A46" s="8"/>
      <c r="B46" s="8"/>
      <c r="C46" s="8"/>
    </row>
    <row r="47" spans="1:3">
      <c r="A47" s="8"/>
      <c r="B47" s="8"/>
      <c r="C47" s="8"/>
    </row>
    <row r="48" spans="1:3">
      <c r="A48" s="8"/>
      <c r="B48" s="8"/>
      <c r="C48" s="8"/>
    </row>
    <row r="49" spans="1:3">
      <c r="A49" s="8"/>
      <c r="B49" s="8"/>
      <c r="C49" s="8"/>
    </row>
    <row r="50" spans="1:3">
      <c r="A50" s="8"/>
      <c r="B50" s="8"/>
      <c r="C50" s="8"/>
    </row>
    <row r="51" spans="1:3">
      <c r="A51" s="8"/>
      <c r="B51" s="8"/>
      <c r="C51" s="8"/>
    </row>
    <row r="52" spans="1:3">
      <c r="A52" s="8"/>
      <c r="B52" s="8"/>
      <c r="C52" s="8"/>
    </row>
    <row r="53" spans="1:3">
      <c r="A53" s="8"/>
      <c r="B53" s="8"/>
      <c r="C53" s="8"/>
    </row>
    <row r="54" spans="1:3">
      <c r="A54" s="8"/>
      <c r="B54" s="8"/>
      <c r="C54" s="8"/>
    </row>
    <row r="55" spans="1:3">
      <c r="A55" s="8"/>
      <c r="B55" s="8"/>
      <c r="C55" s="8"/>
    </row>
    <row r="56" spans="1:3">
      <c r="A56" s="8"/>
      <c r="B56" s="8"/>
      <c r="C56" s="8"/>
    </row>
    <row r="57" spans="1:3">
      <c r="A57" s="8"/>
      <c r="B57" s="8"/>
      <c r="C57" s="8"/>
    </row>
    <row r="58" spans="1:3">
      <c r="A58" s="8"/>
      <c r="B58" s="8"/>
      <c r="C58" s="8"/>
    </row>
    <row r="59" spans="1:3">
      <c r="A59" s="8"/>
      <c r="B59" s="8"/>
      <c r="C59" s="8"/>
    </row>
    <row r="60" spans="1:3">
      <c r="A60" s="8"/>
      <c r="B60" s="8"/>
      <c r="C60" s="8"/>
    </row>
    <row r="61" spans="1:3">
      <c r="A61" s="8"/>
      <c r="B61" s="8"/>
      <c r="C61" s="8"/>
    </row>
    <row r="62" spans="1:3">
      <c r="A62" s="8"/>
      <c r="B62" s="8"/>
      <c r="C62" s="8"/>
    </row>
    <row r="63" spans="1:3">
      <c r="A63" s="8"/>
      <c r="B63" s="8"/>
      <c r="C63" s="8"/>
    </row>
    <row r="64" spans="1:3">
      <c r="A64" s="8"/>
      <c r="B64" s="8"/>
      <c r="C64" s="8"/>
    </row>
    <row r="65" spans="1:3">
      <c r="A65" s="8"/>
      <c r="B65" s="8"/>
      <c r="C65" s="8"/>
    </row>
    <row r="66" spans="1:3">
      <c r="A66" s="8"/>
      <c r="B66" s="8"/>
      <c r="C66" s="8"/>
    </row>
    <row r="67" spans="1:3">
      <c r="A67" s="8"/>
      <c r="B67" s="8"/>
      <c r="C67" s="8"/>
    </row>
    <row r="68" spans="1:3">
      <c r="A68" s="8"/>
      <c r="B68" s="8"/>
      <c r="C68" s="8"/>
    </row>
    <row r="69" spans="1:3">
      <c r="A69" s="8"/>
      <c r="B69" s="8"/>
      <c r="C69" s="8"/>
    </row>
    <row r="70" spans="1:3">
      <c r="A70" s="8"/>
      <c r="B70" s="8"/>
      <c r="C70" s="8"/>
    </row>
    <row r="71" spans="1:3">
      <c r="A71" s="8"/>
      <c r="B71" s="8"/>
      <c r="C71" s="8"/>
    </row>
    <row r="72" spans="1:3">
      <c r="A72" s="8"/>
      <c r="B72" s="8"/>
      <c r="C72" s="8"/>
    </row>
    <row r="73" spans="1:3">
      <c r="A73" s="8"/>
      <c r="B73" s="8"/>
      <c r="C73" s="8"/>
    </row>
    <row r="74" spans="1:3">
      <c r="A74" s="8"/>
      <c r="B74" s="8"/>
      <c r="C74" s="8"/>
    </row>
    <row r="75" spans="1:3">
      <c r="A75" s="8"/>
      <c r="B75" s="8"/>
      <c r="C75" s="8"/>
    </row>
    <row r="76" spans="1:3">
      <c r="A76" s="8"/>
      <c r="B76" s="8"/>
      <c r="C76" s="8"/>
    </row>
    <row r="77" spans="1:3">
      <c r="A77" s="8"/>
      <c r="B77" s="8"/>
      <c r="C77" s="8"/>
    </row>
    <row r="78" spans="1:3">
      <c r="A78" s="8"/>
      <c r="B78" s="8"/>
      <c r="C78" s="8"/>
    </row>
    <row r="79" spans="1:3">
      <c r="A79" s="8"/>
      <c r="B79" s="8"/>
      <c r="C79" s="8"/>
    </row>
    <row r="80" spans="1:3">
      <c r="A80" s="8"/>
      <c r="B80" s="8"/>
      <c r="C80" s="8"/>
    </row>
    <row r="81" spans="1:3">
      <c r="A81" s="8"/>
      <c r="B81" s="8"/>
      <c r="C81" s="8"/>
    </row>
    <row r="82" spans="1:3">
      <c r="A82" s="8"/>
      <c r="B82" s="8"/>
      <c r="C82" s="8"/>
    </row>
    <row r="83" spans="1:3">
      <c r="A83" s="8"/>
      <c r="B83" s="8"/>
      <c r="C83" s="8"/>
    </row>
    <row r="84" spans="1:3">
      <c r="A84" s="8"/>
      <c r="B84" s="8"/>
      <c r="C84" s="8"/>
    </row>
    <row r="85" spans="1:3">
      <c r="A85" s="8"/>
      <c r="B85" s="8"/>
      <c r="C85" s="8"/>
    </row>
    <row r="86" spans="1:3">
      <c r="A86" s="8"/>
      <c r="B86" s="8"/>
      <c r="C86" s="8"/>
    </row>
    <row r="87" spans="1:3">
      <c r="A87" s="8"/>
      <c r="B87" s="8"/>
      <c r="C87" s="8"/>
    </row>
    <row r="88" spans="1:3">
      <c r="A88" s="8"/>
      <c r="B88" s="8"/>
      <c r="C88" s="8"/>
    </row>
    <row r="89" spans="1:3">
      <c r="A89" s="8"/>
      <c r="B89" s="8"/>
      <c r="C89" s="8"/>
    </row>
    <row r="90" spans="1:3">
      <c r="A90" s="8"/>
      <c r="B90" s="8"/>
      <c r="C90" s="8"/>
    </row>
    <row r="91" spans="1:3">
      <c r="A91" s="8"/>
      <c r="B91" s="8"/>
      <c r="C91" s="8"/>
    </row>
    <row r="92" spans="1:3">
      <c r="A92" s="8"/>
      <c r="B92" s="8"/>
      <c r="C92" s="8"/>
    </row>
    <row r="93" spans="1:3">
      <c r="A93" s="8"/>
      <c r="B93" s="8"/>
      <c r="C93" s="8"/>
    </row>
    <row r="94" spans="1:3">
      <c r="A94" s="8"/>
      <c r="B94" s="8"/>
      <c r="C94" s="8"/>
    </row>
    <row r="95" spans="1:3">
      <c r="A95" s="8"/>
      <c r="B95" s="8"/>
      <c r="C95" s="8"/>
    </row>
    <row r="96" spans="1:3">
      <c r="A96" s="8"/>
      <c r="B96" s="8"/>
      <c r="C96" s="8"/>
    </row>
    <row r="97" spans="1:3">
      <c r="A97" s="8"/>
      <c r="B97" s="8"/>
      <c r="C97" s="8"/>
    </row>
    <row r="98" spans="1:3">
      <c r="A98" s="8"/>
      <c r="B98" s="8"/>
      <c r="C98" s="8"/>
    </row>
    <row r="99" spans="1:3">
      <c r="A99" s="8"/>
      <c r="B99" s="8"/>
      <c r="C99" s="8"/>
    </row>
    <row r="100" spans="1:3">
      <c r="A100" s="8"/>
      <c r="B100" s="8"/>
      <c r="C100" s="8"/>
    </row>
    <row r="101" spans="1:3">
      <c r="A101" s="8"/>
      <c r="B101" s="8"/>
      <c r="C101" s="8"/>
    </row>
    <row r="102" spans="1:3">
      <c r="A102" s="8"/>
      <c r="B102" s="8"/>
      <c r="C102" s="8"/>
    </row>
    <row r="103" spans="1:3">
      <c r="A103" s="8"/>
      <c r="B103" s="8"/>
      <c r="C103" s="8"/>
    </row>
    <row r="104" spans="1:3">
      <c r="A104" s="8"/>
      <c r="B104" s="8"/>
      <c r="C104" s="8"/>
    </row>
    <row r="105" spans="1:3">
      <c r="A105" s="8"/>
      <c r="B105" s="8"/>
      <c r="C105" s="8"/>
    </row>
    <row r="106" spans="1:3">
      <c r="A106" s="8"/>
      <c r="B106" s="8"/>
      <c r="C106" s="8"/>
    </row>
    <row r="107" spans="1:3">
      <c r="A107" s="8"/>
      <c r="B107" s="8"/>
      <c r="C107" s="8"/>
    </row>
    <row r="108" spans="1:3">
      <c r="A108" s="8"/>
      <c r="B108" s="8"/>
      <c r="C108" s="8"/>
    </row>
    <row r="109" spans="1:3">
      <c r="A109" s="8"/>
      <c r="B109" s="8"/>
      <c r="C109" s="8"/>
    </row>
    <row r="110" spans="1:3">
      <c r="A110" s="8"/>
      <c r="B110" s="8"/>
      <c r="C110" s="8"/>
    </row>
    <row r="111" spans="1:3">
      <c r="A111" s="8"/>
      <c r="B111" s="8"/>
      <c r="C111" s="8"/>
    </row>
    <row r="112" spans="1:3">
      <c r="A112" s="8"/>
      <c r="B112" s="8"/>
      <c r="C112" s="8"/>
    </row>
    <row r="113" spans="1:3">
      <c r="A113" s="8"/>
      <c r="B113" s="8"/>
      <c r="C113" s="8"/>
    </row>
    <row r="114" spans="1:3">
      <c r="A114" s="8"/>
      <c r="B114" s="8"/>
      <c r="C114" s="8"/>
    </row>
    <row r="115" spans="1:3">
      <c r="A115" s="8"/>
      <c r="B115" s="8"/>
      <c r="C115" s="8"/>
    </row>
    <row r="116" spans="1:3">
      <c r="A116" s="8"/>
      <c r="B116" s="8"/>
      <c r="C116" s="8"/>
    </row>
    <row r="117" spans="1:3">
      <c r="A117" s="8"/>
      <c r="B117" s="8"/>
      <c r="C117" s="8"/>
    </row>
    <row r="118" spans="1:3">
      <c r="A118" s="8"/>
      <c r="B118" s="8"/>
      <c r="C118" s="8"/>
    </row>
    <row r="119" spans="1:3">
      <c r="A119" s="8"/>
      <c r="B119" s="8"/>
      <c r="C119" s="8"/>
    </row>
    <row r="120" spans="1:3">
      <c r="A120" s="8"/>
      <c r="B120" s="8"/>
      <c r="C120" s="8"/>
    </row>
    <row r="121" spans="1:3">
      <c r="A121" s="8"/>
      <c r="B121" s="8"/>
      <c r="C121" s="8"/>
    </row>
    <row r="122" spans="1:3">
      <c r="A122" s="8"/>
      <c r="B122" s="8"/>
      <c r="C122" s="8"/>
    </row>
    <row r="123" spans="1:3">
      <c r="A123" s="8"/>
      <c r="B123" s="8"/>
      <c r="C123" s="8"/>
    </row>
    <row r="124" spans="1:3">
      <c r="A124" s="8"/>
      <c r="B124" s="8"/>
      <c r="C124" s="8"/>
    </row>
    <row r="125" spans="1:3">
      <c r="A125" s="8"/>
      <c r="B125" s="8"/>
      <c r="C125" s="8"/>
    </row>
    <row r="126" spans="1:3">
      <c r="A126" s="8"/>
      <c r="B126" s="8"/>
      <c r="C126" s="8"/>
    </row>
    <row r="127" spans="1:3">
      <c r="A127" s="8"/>
      <c r="B127" s="8"/>
      <c r="C127" s="8"/>
    </row>
    <row r="128" spans="1:3">
      <c r="A128" s="8"/>
      <c r="B128" s="8"/>
      <c r="C128" s="8"/>
    </row>
    <row r="129" spans="1:3">
      <c r="A129" s="8"/>
      <c r="B129" s="8"/>
      <c r="C129" s="8"/>
    </row>
    <row r="130" spans="1:3">
      <c r="A130" s="8"/>
      <c r="B130" s="8"/>
      <c r="C130" s="8"/>
    </row>
    <row r="131" spans="1:3">
      <c r="A131" s="8"/>
      <c r="B131" s="8"/>
      <c r="C131" s="8"/>
    </row>
    <row r="132" spans="1:3">
      <c r="A132" s="8"/>
      <c r="B132" s="8"/>
      <c r="C132" s="8"/>
    </row>
    <row r="133" spans="1:3">
      <c r="A133" s="8"/>
      <c r="B133" s="8"/>
      <c r="C133" s="8"/>
    </row>
    <row r="134" spans="1:3">
      <c r="A134" s="8"/>
      <c r="B134" s="8"/>
      <c r="C134" s="8"/>
    </row>
    <row r="135" spans="1:3">
      <c r="A135" s="8"/>
      <c r="B135" s="8"/>
      <c r="C135" s="8"/>
    </row>
    <row r="136" spans="1:3">
      <c r="A136" s="8"/>
      <c r="B136" s="8"/>
      <c r="C136" s="8"/>
    </row>
    <row r="137" spans="1:3">
      <c r="A137" s="8"/>
      <c r="B137" s="8"/>
      <c r="C137" s="8"/>
    </row>
    <row r="138" spans="1:3">
      <c r="A138" s="8"/>
      <c r="B138" s="8"/>
      <c r="C138" s="8"/>
    </row>
    <row r="139" spans="1:3">
      <c r="A139" s="8"/>
      <c r="B139" s="8"/>
      <c r="C139" s="8"/>
    </row>
    <row r="140" spans="1:3">
      <c r="A140" s="8"/>
      <c r="B140" s="8"/>
      <c r="C140" s="8"/>
    </row>
    <row r="141" spans="1:3">
      <c r="A141" s="8"/>
      <c r="B141" s="8"/>
      <c r="C141" s="8"/>
    </row>
    <row r="142" spans="1:3">
      <c r="A142" s="8"/>
      <c r="B142" s="8"/>
      <c r="C142" s="8"/>
    </row>
    <row r="143" spans="1:3">
      <c r="A143" s="8"/>
      <c r="B143" s="8"/>
      <c r="C143" s="8"/>
    </row>
    <row r="144" spans="1:3">
      <c r="A144" s="8"/>
      <c r="B144" s="8"/>
      <c r="C144" s="8"/>
    </row>
    <row r="145" spans="1:3">
      <c r="A145" s="8"/>
      <c r="B145" s="8"/>
      <c r="C145" s="8"/>
    </row>
    <row r="146" spans="1:3">
      <c r="A146" s="8"/>
      <c r="B146" s="8"/>
      <c r="C146" s="8"/>
    </row>
    <row r="147" spans="1:3">
      <c r="A147" s="8"/>
      <c r="B147" s="8"/>
      <c r="C147" s="8"/>
    </row>
    <row r="148" spans="1:3">
      <c r="A148" s="8"/>
      <c r="B148" s="8"/>
      <c r="C148" s="8"/>
    </row>
    <row r="149" spans="1:3">
      <c r="A149" s="8"/>
      <c r="B149" s="8"/>
      <c r="C149" s="8"/>
    </row>
    <row r="150" spans="1:3">
      <c r="A150" s="8"/>
      <c r="B150" s="8"/>
      <c r="C150" s="8"/>
    </row>
    <row r="151" spans="1:3">
      <c r="A151" s="8"/>
      <c r="B151" s="8"/>
      <c r="C151" s="8"/>
    </row>
    <row r="152" spans="1:3">
      <c r="A152" s="8"/>
      <c r="B152" s="8"/>
      <c r="C152" s="8"/>
    </row>
    <row r="153" spans="1:3">
      <c r="A153" s="8"/>
      <c r="B153" s="8"/>
      <c r="C153" s="8"/>
    </row>
    <row r="154" spans="1:3">
      <c r="A154" s="8"/>
      <c r="B154" s="8"/>
      <c r="C154" s="8"/>
    </row>
    <row r="155" spans="1:3">
      <c r="A155" s="8"/>
      <c r="B155" s="8"/>
      <c r="C155" s="8"/>
    </row>
    <row r="156" spans="1:3">
      <c r="A156" s="8"/>
      <c r="B156" s="8"/>
      <c r="C156" s="8"/>
    </row>
    <row r="157" spans="1:3">
      <c r="A157" s="8"/>
      <c r="B157" s="8"/>
      <c r="C157" s="8"/>
    </row>
    <row r="158" spans="1:3">
      <c r="A158" s="8"/>
      <c r="B158" s="8"/>
      <c r="C158" s="8"/>
    </row>
    <row r="159" spans="1:3">
      <c r="A159" s="8"/>
      <c r="B159" s="8"/>
      <c r="C159" s="8"/>
    </row>
    <row r="160" spans="1:3">
      <c r="A160" s="8"/>
      <c r="B160" s="8"/>
      <c r="C160" s="8"/>
    </row>
    <row r="161" spans="1:3">
      <c r="A161" s="8"/>
      <c r="B161" s="8"/>
      <c r="C161" s="8"/>
    </row>
    <row r="162" spans="1:3">
      <c r="A162" s="8"/>
      <c r="B162" s="8"/>
      <c r="C162" s="8"/>
    </row>
    <row r="163" spans="1:3">
      <c r="A163" s="8"/>
      <c r="B163" s="8"/>
      <c r="C163" s="8"/>
    </row>
    <row r="164" spans="1:3">
      <c r="A164" s="8"/>
      <c r="B164" s="8"/>
      <c r="C164" s="8"/>
    </row>
    <row r="165" spans="1:3">
      <c r="A165" s="8"/>
      <c r="B165" s="8"/>
      <c r="C165" s="8"/>
    </row>
    <row r="166" spans="1:3">
      <c r="A166" s="8"/>
      <c r="B166" s="8"/>
      <c r="C166" s="8"/>
    </row>
    <row r="167" spans="1:3">
      <c r="A167" s="8"/>
      <c r="B167" s="8"/>
      <c r="C167" s="8"/>
    </row>
    <row r="168" spans="1:3">
      <c r="A168" s="8"/>
      <c r="B168" s="8"/>
      <c r="C168" s="8"/>
    </row>
    <row r="169" spans="1:3">
      <c r="A169" s="8"/>
      <c r="B169" s="8"/>
      <c r="C169" s="8"/>
    </row>
    <row r="170" spans="1:3">
      <c r="A170" s="8"/>
      <c r="B170" s="8"/>
      <c r="C170" s="8"/>
    </row>
    <row r="171" spans="1:3">
      <c r="A171" s="8"/>
      <c r="B171" s="8"/>
      <c r="C171" s="8"/>
    </row>
    <row r="172" spans="1:3">
      <c r="A172" s="8"/>
      <c r="B172" s="8"/>
      <c r="C172" s="8"/>
    </row>
    <row r="173" spans="1:3">
      <c r="A173" s="8"/>
      <c r="B173" s="8"/>
      <c r="C173" s="8"/>
    </row>
    <row r="174" spans="1:3">
      <c r="A174" s="8"/>
      <c r="B174" s="8"/>
      <c r="C174" s="8"/>
    </row>
    <row r="175" spans="1:3">
      <c r="A175" s="8"/>
      <c r="B175" s="8"/>
      <c r="C175" s="8"/>
    </row>
    <row r="176" spans="1:3">
      <c r="A176" s="8"/>
      <c r="B176" s="8"/>
      <c r="C176" s="8"/>
    </row>
    <row r="177" spans="1:3">
      <c r="A177" s="8"/>
      <c r="B177" s="8"/>
      <c r="C177" s="8"/>
    </row>
    <row r="178" spans="1:3">
      <c r="A178" s="8"/>
      <c r="B178" s="8"/>
      <c r="C178" s="8"/>
    </row>
    <row r="179" spans="1:3">
      <c r="A179" s="8"/>
      <c r="B179" s="8"/>
      <c r="C179" s="8"/>
    </row>
    <row r="180" spans="1:3">
      <c r="A180" s="8"/>
      <c r="B180" s="8"/>
      <c r="C180" s="8"/>
    </row>
    <row r="181" spans="1:3">
      <c r="A181" s="8"/>
      <c r="B181" s="8"/>
      <c r="C181" s="8"/>
    </row>
    <row r="182" spans="1:3">
      <c r="A182" s="8"/>
      <c r="B182" s="8"/>
      <c r="C182" s="8"/>
    </row>
    <row r="183" spans="1:3">
      <c r="A183" s="8"/>
      <c r="B183" s="8"/>
      <c r="C183" s="8"/>
    </row>
    <row r="184" spans="1:3">
      <c r="A184" s="8"/>
      <c r="B184" s="8"/>
      <c r="C184" s="8"/>
    </row>
    <row r="185" spans="1:3">
      <c r="A185" s="8"/>
      <c r="B185" s="8"/>
      <c r="C185" s="8"/>
    </row>
    <row r="186" spans="1:3">
      <c r="A186" s="8"/>
      <c r="B186" s="8"/>
      <c r="C186" s="8"/>
    </row>
    <row r="187" spans="1:3">
      <c r="A187" s="8"/>
      <c r="B187" s="8"/>
      <c r="C187" s="8"/>
    </row>
    <row r="188" spans="1:3">
      <c r="A188" s="8"/>
      <c r="B188" s="8"/>
      <c r="C188" s="8"/>
    </row>
    <row r="189" spans="1:3">
      <c r="A189" s="8"/>
      <c r="B189" s="8"/>
      <c r="C189" s="8"/>
    </row>
    <row r="190" spans="1:3">
      <c r="A190" s="8"/>
      <c r="B190" s="8"/>
      <c r="C190" s="8"/>
    </row>
    <row r="191" spans="1:3">
      <c r="A191" s="8"/>
      <c r="B191" s="8"/>
      <c r="C191" s="8"/>
    </row>
    <row r="192" spans="1:3">
      <c r="A192" s="8"/>
      <c r="B192" s="8"/>
      <c r="C192" s="8"/>
    </row>
    <row r="193" spans="1:3">
      <c r="A193" s="8"/>
      <c r="B193" s="8"/>
      <c r="C193" s="8"/>
    </row>
    <row r="194" spans="1:3">
      <c r="A194" s="8"/>
      <c r="B194" s="8"/>
      <c r="C194" s="8"/>
    </row>
    <row r="195" spans="1:3">
      <c r="A195" s="8"/>
      <c r="B195" s="8"/>
      <c r="C195" s="8"/>
    </row>
    <row r="196" spans="1:3">
      <c r="A196" s="8"/>
      <c r="B196" s="8"/>
      <c r="C196" s="8"/>
    </row>
    <row r="197" spans="1:3">
      <c r="A197" s="8"/>
      <c r="B197" s="8"/>
      <c r="C197" s="8"/>
    </row>
    <row r="198" spans="1:3">
      <c r="A198" s="8"/>
      <c r="B198" s="8"/>
      <c r="C198" s="8"/>
    </row>
    <row r="199" spans="1:3">
      <c r="A199" s="8"/>
      <c r="B199" s="8"/>
      <c r="C199" s="8"/>
    </row>
    <row r="200" spans="1:3">
      <c r="A200" s="8"/>
      <c r="B200" s="8"/>
      <c r="C200" s="8"/>
    </row>
    <row r="201" spans="1:3">
      <c r="A201" s="8"/>
      <c r="B201" s="8"/>
      <c r="C201" s="8"/>
    </row>
    <row r="202" spans="1:3">
      <c r="A202" s="8"/>
      <c r="B202" s="8"/>
      <c r="C202" s="8"/>
    </row>
    <row r="203" spans="1:3">
      <c r="A203" s="8"/>
      <c r="B203" s="8"/>
      <c r="C203" s="8"/>
    </row>
    <row r="204" spans="1:3">
      <c r="A204" s="8"/>
      <c r="B204" s="8"/>
      <c r="C204" s="8"/>
    </row>
    <row r="205" spans="1:3">
      <c r="A205" s="8"/>
      <c r="B205" s="8"/>
      <c r="C205" s="8"/>
    </row>
    <row r="206" spans="1:3">
      <c r="A206" s="8"/>
      <c r="B206" s="8"/>
      <c r="C206" s="8"/>
    </row>
    <row r="207" spans="1:3">
      <c r="A207" s="8"/>
      <c r="B207" s="8"/>
      <c r="C207" s="8"/>
    </row>
    <row r="208" spans="1:3">
      <c r="A208" s="8"/>
      <c r="B208" s="8"/>
      <c r="C208" s="8"/>
    </row>
    <row r="209" spans="1:3">
      <c r="A209" s="8"/>
      <c r="B209" s="8"/>
      <c r="C209" s="8"/>
    </row>
    <row r="210" spans="1:3">
      <c r="A210" s="8"/>
      <c r="B210" s="8"/>
      <c r="C210" s="8"/>
    </row>
    <row r="211" spans="1:3">
      <c r="A211" s="8"/>
      <c r="B211" s="8"/>
      <c r="C211" s="8"/>
    </row>
    <row r="212" spans="1:3">
      <c r="A212" s="8"/>
      <c r="B212" s="8"/>
      <c r="C212" s="8"/>
    </row>
    <row r="213" spans="1:3">
      <c r="A213" s="8"/>
      <c r="B213" s="8"/>
      <c r="C213" s="8"/>
    </row>
    <row r="214" spans="1:3">
      <c r="A214" s="8"/>
      <c r="B214" s="8"/>
      <c r="C214" s="8"/>
    </row>
    <row r="215" spans="1:3">
      <c r="A215" s="8"/>
      <c r="B215" s="8"/>
      <c r="C215" s="8"/>
    </row>
    <row r="216" spans="1:3">
      <c r="A216" s="8"/>
      <c r="B216" s="8"/>
      <c r="C216" s="8"/>
    </row>
    <row r="217" spans="1:3">
      <c r="A217" s="8"/>
      <c r="B217" s="8"/>
      <c r="C217" s="8"/>
    </row>
    <row r="218" spans="1:3">
      <c r="A218" s="8"/>
      <c r="B218" s="8"/>
      <c r="C218" s="8"/>
    </row>
    <row r="219" spans="1:3">
      <c r="A219" s="8"/>
      <c r="B219" s="8"/>
      <c r="C219" s="8"/>
    </row>
    <row r="220" spans="1:3">
      <c r="A220" s="8"/>
      <c r="B220" s="8"/>
      <c r="C220" s="8"/>
    </row>
    <row r="221" spans="1:3">
      <c r="A221" s="8"/>
      <c r="B221" s="8"/>
      <c r="C221" s="8"/>
    </row>
    <row r="222" spans="1:3">
      <c r="A222" s="8"/>
      <c r="B222" s="8"/>
      <c r="C222" s="8"/>
    </row>
    <row r="223" spans="1:3">
      <c r="A223" s="8"/>
      <c r="B223" s="8"/>
      <c r="C223" s="8"/>
    </row>
    <row r="224" spans="1:3">
      <c r="A224" s="8"/>
      <c r="B224" s="8"/>
      <c r="C224" s="8"/>
    </row>
    <row r="225" spans="1:3">
      <c r="A225" s="8"/>
      <c r="B225" s="8"/>
      <c r="C225" s="8"/>
    </row>
    <row r="226" spans="1:3">
      <c r="A226" s="8"/>
      <c r="B226" s="8"/>
      <c r="C226" s="8"/>
    </row>
    <row r="227" spans="1:3">
      <c r="A227" s="8"/>
      <c r="B227" s="8"/>
      <c r="C227" s="8"/>
    </row>
    <row r="228" spans="1:3">
      <c r="A228" s="8"/>
      <c r="B228" s="8"/>
      <c r="C228" s="8"/>
    </row>
    <row r="229" spans="1:3">
      <c r="A229" s="8"/>
      <c r="B229" s="8"/>
      <c r="C229" s="8"/>
    </row>
    <row r="230" spans="1:3">
      <c r="A230" s="8"/>
      <c r="B230" s="8"/>
      <c r="C230" s="8"/>
    </row>
    <row r="231" spans="1:3">
      <c r="A231" s="8"/>
      <c r="B231" s="8"/>
      <c r="C231" s="8"/>
    </row>
    <row r="232" spans="1:3">
      <c r="A232" s="8"/>
      <c r="B232" s="8"/>
      <c r="C232" s="8"/>
    </row>
    <row r="233" spans="1:3">
      <c r="A233" s="8"/>
      <c r="B233" s="8"/>
      <c r="C233" s="8"/>
    </row>
    <row r="234" spans="1:3">
      <c r="A234" s="8"/>
      <c r="B234" s="8"/>
      <c r="C234" s="8"/>
    </row>
    <row r="235" spans="1:3">
      <c r="A235" s="8"/>
      <c r="B235" s="8"/>
      <c r="C235" s="8"/>
    </row>
    <row r="236" spans="1:3">
      <c r="A236" s="8"/>
      <c r="B236" s="8"/>
      <c r="C236" s="8"/>
    </row>
    <row r="237" spans="1:3">
      <c r="A237" s="8"/>
      <c r="B237" s="8"/>
      <c r="C237" s="8"/>
    </row>
    <row r="238" spans="1:3">
      <c r="A238" s="8"/>
      <c r="B238" s="8"/>
      <c r="C238" s="8"/>
    </row>
    <row r="239" spans="1:3">
      <c r="A239" s="8"/>
      <c r="B239" s="8"/>
      <c r="C239" s="8"/>
    </row>
    <row r="240" spans="1:3">
      <c r="A240" s="8"/>
      <c r="B240" s="8"/>
      <c r="C240" s="8"/>
    </row>
    <row r="241" spans="1:3">
      <c r="A241" s="8"/>
      <c r="B241" s="8"/>
      <c r="C241" s="8"/>
    </row>
    <row r="242" spans="1:3">
      <c r="A242" s="8"/>
      <c r="B242" s="8"/>
      <c r="C242" s="8"/>
    </row>
    <row r="243" spans="1:3">
      <c r="A243" s="8"/>
      <c r="B243" s="8"/>
      <c r="C243" s="8"/>
    </row>
    <row r="244" spans="1:3">
      <c r="A244" s="8"/>
      <c r="B244" s="8"/>
      <c r="C244" s="8"/>
    </row>
    <row r="245" spans="1:3">
      <c r="A245" s="8"/>
      <c r="B245" s="8"/>
      <c r="C245" s="8"/>
    </row>
    <row r="246" spans="1:3">
      <c r="A246" s="8"/>
      <c r="B246" s="8"/>
      <c r="C246" s="8"/>
    </row>
    <row r="247" spans="1:3">
      <c r="A247" s="8"/>
      <c r="B247" s="8"/>
      <c r="C247" s="8"/>
    </row>
    <row r="248" spans="1:3">
      <c r="A248" s="8"/>
      <c r="B248" s="8"/>
      <c r="C248" s="8"/>
    </row>
    <row r="249" spans="1:3">
      <c r="A249" s="8"/>
      <c r="B249" s="8"/>
      <c r="C249" s="8"/>
    </row>
    <row r="250" spans="1:3">
      <c r="A250" s="8"/>
      <c r="B250" s="8"/>
      <c r="C250" s="8"/>
    </row>
    <row r="251" spans="1:3">
      <c r="A251" s="8"/>
      <c r="B251" s="8"/>
      <c r="C251" s="8"/>
    </row>
    <row r="252" spans="1:3">
      <c r="A252" s="8"/>
      <c r="B252" s="8"/>
      <c r="C252" s="8"/>
    </row>
    <row r="253" spans="1:3">
      <c r="A253" s="8"/>
      <c r="B253" s="8"/>
      <c r="C253" s="8"/>
    </row>
    <row r="254" spans="1:3">
      <c r="A254" s="8"/>
      <c r="B254" s="8"/>
      <c r="C254" s="8"/>
    </row>
    <row r="255" spans="1:3">
      <c r="A255" s="8"/>
      <c r="B255" s="8"/>
      <c r="C255" s="8"/>
    </row>
    <row r="256" spans="1:3">
      <c r="A256" s="8"/>
      <c r="B256" s="8"/>
      <c r="C256" s="8"/>
    </row>
    <row r="257" spans="1:3">
      <c r="A257" s="8"/>
      <c r="B257" s="8"/>
      <c r="C257" s="8"/>
    </row>
    <row r="258" spans="1:3">
      <c r="A258" s="8"/>
      <c r="B258" s="8"/>
      <c r="C258" s="8"/>
    </row>
    <row r="259" spans="1:3">
      <c r="A259" s="8"/>
      <c r="B259" s="8"/>
      <c r="C259" s="8"/>
    </row>
    <row r="260" spans="1:3">
      <c r="A260" s="8"/>
      <c r="B260" s="8"/>
      <c r="C260" s="8"/>
    </row>
    <row r="261" spans="1:3">
      <c r="A261" s="8"/>
      <c r="B261" s="8"/>
      <c r="C261" s="8"/>
    </row>
    <row r="262" spans="1:3">
      <c r="A262" s="8"/>
      <c r="B262" s="8"/>
      <c r="C262" s="8"/>
    </row>
    <row r="263" spans="1:3">
      <c r="A263" s="8"/>
      <c r="B263" s="8"/>
      <c r="C263" s="8"/>
    </row>
    <row r="264" spans="1:3">
      <c r="A264" s="8"/>
      <c r="B264" s="8"/>
      <c r="C264" s="8"/>
    </row>
    <row r="265" spans="1:3">
      <c r="A265" s="8"/>
      <c r="B265" s="8"/>
      <c r="C265" s="8"/>
    </row>
    <row r="266" spans="1:3">
      <c r="A266" s="8"/>
      <c r="B266" s="8"/>
      <c r="C266" s="8"/>
    </row>
    <row r="267" spans="1:3">
      <c r="A267" s="8"/>
      <c r="B267" s="8"/>
      <c r="C267" s="8"/>
    </row>
    <row r="268" spans="1:3">
      <c r="A268" s="8"/>
      <c r="B268" s="8"/>
      <c r="C268" s="8"/>
    </row>
    <row r="269" spans="1:3">
      <c r="A269" s="8"/>
      <c r="B269" s="8"/>
      <c r="C269" s="8"/>
    </row>
    <row r="270" spans="1:3">
      <c r="A270" s="8"/>
      <c r="B270" s="8"/>
      <c r="C270" s="8"/>
    </row>
    <row r="271" spans="1:3">
      <c r="A271" s="8"/>
      <c r="B271" s="8"/>
      <c r="C271" s="8"/>
    </row>
    <row r="272" spans="1:3">
      <c r="A272" s="8"/>
      <c r="B272" s="8"/>
      <c r="C272" s="8"/>
    </row>
    <row r="273" spans="1:3">
      <c r="A273" s="8"/>
      <c r="B273" s="8"/>
      <c r="C273" s="8"/>
    </row>
    <row r="274" spans="1:3">
      <c r="A274" s="8"/>
      <c r="B274" s="8"/>
      <c r="C274" s="8"/>
    </row>
    <row r="275" spans="1:3">
      <c r="A275" s="8"/>
      <c r="B275" s="8"/>
      <c r="C275" s="8"/>
    </row>
    <row r="276" spans="1:3">
      <c r="A276" s="8"/>
      <c r="B276" s="8"/>
      <c r="C276" s="8"/>
    </row>
    <row r="277" spans="1:3">
      <c r="A277" s="8"/>
      <c r="B277" s="8"/>
      <c r="C277" s="8"/>
    </row>
    <row r="278" spans="1:3">
      <c r="A278" s="8"/>
      <c r="B278" s="8"/>
      <c r="C278" s="8"/>
    </row>
    <row r="279" spans="1:3">
      <c r="A279" s="8"/>
      <c r="B279" s="8"/>
      <c r="C279" s="8"/>
    </row>
    <row r="280" spans="1:3">
      <c r="A280" s="8"/>
      <c r="B280" s="8"/>
      <c r="C280" s="8"/>
    </row>
    <row r="281" spans="1:3">
      <c r="A281" s="8"/>
      <c r="B281" s="8"/>
      <c r="C281" s="8"/>
    </row>
    <row r="282" spans="1:3">
      <c r="A282" s="8"/>
      <c r="B282" s="8"/>
      <c r="C282" s="8"/>
    </row>
    <row r="283" spans="1:3">
      <c r="A283" s="8"/>
      <c r="B283" s="8"/>
      <c r="C283" s="8"/>
    </row>
    <row r="284" spans="1:3">
      <c r="A284" s="8"/>
      <c r="B284" s="8"/>
      <c r="C284" s="8"/>
    </row>
    <row r="285" spans="1:3">
      <c r="A285" s="8"/>
      <c r="B285" s="8"/>
      <c r="C285" s="8"/>
    </row>
    <row r="286" spans="1:3">
      <c r="A286" s="8"/>
      <c r="B286" s="8"/>
      <c r="C286" s="8"/>
    </row>
    <row r="287" spans="1:3">
      <c r="A287" s="8"/>
      <c r="B287" s="8"/>
      <c r="C287" s="8"/>
    </row>
    <row r="288" spans="1:3">
      <c r="A288" s="8"/>
      <c r="B288" s="8"/>
      <c r="C288" s="8"/>
    </row>
    <row r="289" spans="1:3">
      <c r="A289" s="8"/>
      <c r="B289" s="8"/>
      <c r="C289" s="8"/>
    </row>
    <row r="290" spans="1:3">
      <c r="A290" s="8"/>
      <c r="B290" s="8"/>
      <c r="C290" s="8"/>
    </row>
    <row r="291" spans="1:3">
      <c r="A291" s="8"/>
      <c r="B291" s="8"/>
      <c r="C291" s="8"/>
    </row>
    <row r="292" spans="1:3">
      <c r="A292" s="8"/>
      <c r="B292" s="8"/>
      <c r="C292" s="8"/>
    </row>
    <row r="293" spans="1:3">
      <c r="A293" s="8"/>
      <c r="B293" s="8"/>
      <c r="C293" s="8"/>
    </row>
    <row r="294" spans="1:3">
      <c r="A294" s="8"/>
      <c r="B294" s="8"/>
      <c r="C294" s="8"/>
    </row>
    <row r="295" spans="1:3">
      <c r="A295" s="8"/>
      <c r="B295" s="8"/>
      <c r="C295" s="8"/>
    </row>
    <row r="296" spans="1:3">
      <c r="A296" s="8"/>
      <c r="B296" s="8"/>
      <c r="C296" s="8"/>
    </row>
    <row r="297" spans="1:3">
      <c r="A297" s="8"/>
      <c r="B297" s="8"/>
      <c r="C297" s="8"/>
    </row>
    <row r="298" spans="1:3">
      <c r="A298" s="8"/>
      <c r="B298" s="8"/>
      <c r="C298" s="8"/>
    </row>
    <row r="299" spans="1:3">
      <c r="A299" s="8"/>
      <c r="B299" s="8"/>
      <c r="C299" s="8"/>
    </row>
    <row r="300" spans="1:3">
      <c r="A300" s="8"/>
      <c r="B300" s="8"/>
      <c r="C300" s="8"/>
    </row>
    <row r="301" spans="1:3">
      <c r="A301" s="8"/>
      <c r="B301" s="8"/>
      <c r="C301" s="8"/>
    </row>
    <row r="302" spans="1:3">
      <c r="A302" s="8"/>
      <c r="B302" s="8"/>
      <c r="C302" s="8"/>
    </row>
    <row r="303" spans="1:3">
      <c r="A303" s="8"/>
      <c r="B303" s="8"/>
      <c r="C303" s="8"/>
    </row>
    <row r="304" spans="1:3">
      <c r="A304" s="8"/>
      <c r="B304" s="8"/>
      <c r="C304" s="8"/>
    </row>
    <row r="305" spans="1:3">
      <c r="A305" s="8"/>
      <c r="B305" s="8"/>
      <c r="C305" s="8"/>
    </row>
    <row r="306" spans="1:3">
      <c r="A306" s="8"/>
      <c r="B306" s="8"/>
      <c r="C306" s="8"/>
    </row>
    <row r="307" spans="1:3">
      <c r="A307" s="8"/>
      <c r="B307" s="8"/>
      <c r="C307" s="8"/>
    </row>
    <row r="308" spans="1:3">
      <c r="A308" s="8"/>
      <c r="B308" s="8"/>
      <c r="C308" s="8"/>
    </row>
    <row r="309" spans="1:3">
      <c r="A309" s="8"/>
      <c r="B309" s="8"/>
      <c r="C309" s="8"/>
    </row>
    <row r="310" spans="1:3">
      <c r="A310" s="8"/>
      <c r="B310" s="8"/>
      <c r="C310" s="8"/>
    </row>
    <row r="311" spans="1:3">
      <c r="A311" s="8"/>
      <c r="B311" s="8"/>
      <c r="C311" s="8"/>
    </row>
    <row r="312" spans="1:3">
      <c r="A312" s="8"/>
      <c r="B312" s="8"/>
      <c r="C312" s="8"/>
    </row>
    <row r="313" spans="1:3">
      <c r="A313" s="8"/>
      <c r="B313" s="8"/>
      <c r="C313" s="8"/>
    </row>
    <row r="314" spans="1:3">
      <c r="A314" s="8"/>
      <c r="B314" s="8"/>
      <c r="C314" s="8"/>
    </row>
    <row r="315" spans="1:3">
      <c r="A315" s="8"/>
      <c r="B315" s="8"/>
      <c r="C315" s="8"/>
    </row>
    <row r="316" spans="1:3">
      <c r="A316" s="8"/>
      <c r="B316" s="8"/>
      <c r="C316" s="8"/>
    </row>
    <row r="317" spans="1:3">
      <c r="A317" s="8"/>
      <c r="B317" s="8"/>
      <c r="C317" s="8"/>
    </row>
    <row r="318" spans="1:3">
      <c r="A318" s="8"/>
      <c r="B318" s="8"/>
      <c r="C318" s="8"/>
    </row>
    <row r="319" spans="1:3">
      <c r="A319" s="8"/>
      <c r="B319" s="8"/>
      <c r="C319" s="8"/>
    </row>
    <row r="320" spans="1:3">
      <c r="A320" s="8"/>
      <c r="B320" s="8"/>
      <c r="C320" s="8"/>
    </row>
    <row r="321" spans="1:3">
      <c r="A321" s="8"/>
      <c r="B321" s="8"/>
      <c r="C321" s="8"/>
    </row>
    <row r="322" spans="1:3">
      <c r="A322" s="8"/>
      <c r="B322" s="8"/>
      <c r="C322" s="8"/>
    </row>
    <row r="323" spans="1:3">
      <c r="A323" s="8"/>
      <c r="B323" s="8"/>
      <c r="C323" s="8"/>
    </row>
    <row r="324" spans="1:3">
      <c r="A324" s="8"/>
      <c r="B324" s="8"/>
      <c r="C324" s="8"/>
    </row>
    <row r="325" spans="1:3">
      <c r="A325" s="8"/>
      <c r="B325" s="8"/>
      <c r="C325" s="8"/>
    </row>
    <row r="326" spans="1:3">
      <c r="A326" s="8"/>
      <c r="B326" s="8"/>
      <c r="C326" s="8"/>
    </row>
    <row r="327" spans="1:3">
      <c r="A327" s="8"/>
      <c r="B327" s="8"/>
      <c r="C327" s="8"/>
    </row>
    <row r="328" spans="1:3">
      <c r="A328" s="8"/>
      <c r="B328" s="8"/>
      <c r="C328" s="8"/>
    </row>
    <row r="329" spans="1:3">
      <c r="A329" s="8"/>
      <c r="B329" s="8"/>
      <c r="C329" s="8"/>
    </row>
    <row r="330" spans="1:3">
      <c r="A330" s="8"/>
      <c r="B330" s="8"/>
      <c r="C330" s="8"/>
    </row>
    <row r="331" spans="1:3">
      <c r="A331" s="8"/>
      <c r="B331" s="8"/>
      <c r="C331" s="8"/>
    </row>
    <row r="332" spans="1:3">
      <c r="A332" s="8"/>
      <c r="B332" s="8"/>
      <c r="C332" s="8"/>
    </row>
    <row r="333" spans="1:3">
      <c r="A333" s="8"/>
      <c r="B333" s="8"/>
      <c r="C333" s="8"/>
    </row>
    <row r="334" spans="1:3">
      <c r="A334" s="8"/>
      <c r="B334" s="8"/>
      <c r="C334" s="8"/>
    </row>
    <row r="335" spans="1:3">
      <c r="A335" s="8"/>
      <c r="B335" s="8"/>
      <c r="C335" s="8"/>
    </row>
    <row r="336" spans="1:3">
      <c r="A336" s="8"/>
      <c r="B336" s="8"/>
      <c r="C336" s="8"/>
    </row>
    <row r="337" spans="1:3">
      <c r="A337" s="8"/>
      <c r="B337" s="8"/>
      <c r="C337" s="8"/>
    </row>
    <row r="338" spans="1:3">
      <c r="A338" s="8"/>
      <c r="B338" s="8"/>
      <c r="C338" s="8"/>
    </row>
    <row r="339" spans="1:3">
      <c r="A339" s="8"/>
      <c r="B339" s="8"/>
      <c r="C339" s="8"/>
    </row>
    <row r="340" spans="1:3">
      <c r="A340" s="8"/>
      <c r="B340" s="8"/>
      <c r="C340" s="8"/>
    </row>
    <row r="341" spans="1:3">
      <c r="A341" s="8"/>
      <c r="B341" s="8"/>
      <c r="C341" s="8"/>
    </row>
    <row r="342" spans="1:3">
      <c r="A342" s="8"/>
      <c r="B342" s="8"/>
      <c r="C342" s="8"/>
    </row>
    <row r="343" spans="1:3">
      <c r="A343" s="8"/>
      <c r="B343" s="8"/>
      <c r="C343" s="8"/>
    </row>
    <row r="344" spans="1:3">
      <c r="A344" s="8"/>
      <c r="B344" s="8"/>
      <c r="C344" s="8"/>
    </row>
    <row r="345" spans="1:3">
      <c r="A345" s="8"/>
      <c r="B345" s="8"/>
      <c r="C345" s="8"/>
    </row>
    <row r="346" spans="1:3">
      <c r="A346" s="8"/>
      <c r="B346" s="8"/>
      <c r="C346" s="8"/>
    </row>
    <row r="347" spans="1:3">
      <c r="A347" s="8"/>
      <c r="B347" s="8"/>
      <c r="C347" s="8"/>
    </row>
    <row r="348" spans="1:3">
      <c r="A348" s="8"/>
      <c r="B348" s="8"/>
      <c r="C348" s="8"/>
    </row>
    <row r="349" spans="1:3">
      <c r="A349" s="8"/>
      <c r="B349" s="8"/>
      <c r="C349" s="8"/>
    </row>
    <row r="350" spans="1:3">
      <c r="A350" s="8"/>
      <c r="B350" s="8"/>
      <c r="C350" s="8"/>
    </row>
    <row r="351" spans="1:3">
      <c r="A351" s="8"/>
      <c r="B351" s="8"/>
      <c r="C351" s="8"/>
    </row>
    <row r="352" spans="1:3">
      <c r="A352" s="8"/>
      <c r="B352" s="8"/>
      <c r="C352" s="8"/>
    </row>
    <row r="353" spans="1:3">
      <c r="A353" s="8"/>
      <c r="B353" s="8"/>
      <c r="C353" s="8"/>
    </row>
    <row r="354" spans="1:3">
      <c r="A354" s="8"/>
      <c r="B354" s="8"/>
      <c r="C354" s="8"/>
    </row>
    <row r="355" spans="1:3">
      <c r="A355" s="8"/>
      <c r="B355" s="8"/>
      <c r="C355" s="8"/>
    </row>
    <row r="356" spans="1:3">
      <c r="A356" s="8"/>
      <c r="B356" s="8"/>
      <c r="C356" s="8"/>
    </row>
    <row r="357" spans="1:3">
      <c r="A357" s="8"/>
      <c r="B357" s="8"/>
      <c r="C357" s="8"/>
    </row>
    <row r="358" spans="1:3">
      <c r="A358" s="8"/>
      <c r="B358" s="8"/>
      <c r="C358" s="8"/>
    </row>
    <row r="359" spans="1:3">
      <c r="A359" s="8"/>
      <c r="B359" s="8"/>
      <c r="C359" s="8"/>
    </row>
    <row r="360" spans="1:3">
      <c r="A360" s="8"/>
      <c r="B360" s="8"/>
      <c r="C360" s="8"/>
    </row>
    <row r="361" spans="1:3">
      <c r="A361" s="8"/>
      <c r="B361" s="8"/>
      <c r="C361" s="8"/>
    </row>
    <row r="362" spans="1:3">
      <c r="A362" s="8"/>
      <c r="B362" s="8"/>
      <c r="C362" s="8"/>
    </row>
    <row r="363" spans="1:3">
      <c r="A363" s="8"/>
      <c r="B363" s="8"/>
      <c r="C363" s="8"/>
    </row>
    <row r="364" spans="1:3">
      <c r="A364" s="8"/>
      <c r="B364" s="8"/>
      <c r="C364" s="8"/>
    </row>
    <row r="365" spans="1:3">
      <c r="A365" s="8"/>
      <c r="B365" s="8"/>
      <c r="C365" s="8"/>
    </row>
    <row r="366" spans="1:3">
      <c r="A366" s="8"/>
      <c r="B366" s="8"/>
      <c r="C366" s="8"/>
    </row>
    <row r="367" spans="1:3">
      <c r="A367" s="8"/>
      <c r="B367" s="8"/>
      <c r="C367" s="8"/>
    </row>
    <row r="368" spans="1:3">
      <c r="A368" s="8"/>
      <c r="B368" s="8"/>
      <c r="C368" s="8"/>
    </row>
    <row r="369" spans="1:3">
      <c r="A369" s="8"/>
      <c r="B369" s="8"/>
      <c r="C369" s="8"/>
    </row>
    <row r="370" spans="1:3">
      <c r="A370" s="8"/>
      <c r="B370" s="8"/>
      <c r="C370" s="8"/>
    </row>
    <row r="371" spans="1:3">
      <c r="A371" s="8"/>
      <c r="B371" s="8"/>
      <c r="C371" s="8"/>
    </row>
    <row r="372" spans="1:3">
      <c r="A372" s="8"/>
      <c r="B372" s="8"/>
      <c r="C372" s="8"/>
    </row>
    <row r="373" spans="1:3">
      <c r="A373" s="8"/>
      <c r="B373" s="8"/>
      <c r="C373" s="8"/>
    </row>
    <row r="374" spans="1:3">
      <c r="A374" s="8"/>
      <c r="B374" s="8"/>
      <c r="C374" s="8"/>
    </row>
    <row r="375" spans="1:3">
      <c r="A375" s="8"/>
      <c r="B375" s="8"/>
      <c r="C375" s="8"/>
    </row>
    <row r="376" spans="1:3">
      <c r="A376" s="8"/>
      <c r="B376" s="8"/>
      <c r="C376" s="8"/>
    </row>
    <row r="377" spans="1:3">
      <c r="A377" s="8"/>
      <c r="B377" s="8"/>
      <c r="C377" s="8"/>
    </row>
    <row r="378" spans="1:3">
      <c r="A378" s="8"/>
      <c r="B378" s="8"/>
      <c r="C378" s="8"/>
    </row>
    <row r="379" spans="1:3">
      <c r="A379" s="8"/>
      <c r="B379" s="8"/>
      <c r="C379" s="8"/>
    </row>
    <row r="380" spans="1:3">
      <c r="A380" s="8"/>
      <c r="B380" s="8"/>
      <c r="C380" s="8"/>
    </row>
    <row r="381" spans="1:3">
      <c r="A381" s="8"/>
      <c r="B381" s="8"/>
      <c r="C381" s="8"/>
    </row>
    <row r="382" spans="1:3">
      <c r="A382" s="8"/>
      <c r="B382" s="8"/>
      <c r="C382" s="8"/>
    </row>
    <row r="383" spans="1:3">
      <c r="A383" s="8"/>
      <c r="B383" s="8"/>
      <c r="C383" s="8"/>
    </row>
    <row r="384" spans="1:3">
      <c r="A384" s="8"/>
      <c r="B384" s="8"/>
      <c r="C384" s="8"/>
    </row>
    <row r="385" spans="1:3">
      <c r="A385" s="8"/>
      <c r="B385" s="8"/>
      <c r="C385" s="8"/>
    </row>
    <row r="386" spans="1:3">
      <c r="A386" s="8"/>
      <c r="B386" s="8"/>
      <c r="C386" s="8"/>
    </row>
    <row r="387" spans="1:3">
      <c r="A387" s="8"/>
      <c r="B387" s="8"/>
      <c r="C387" s="8"/>
    </row>
    <row r="388" spans="1:3">
      <c r="A388" s="8"/>
      <c r="B388" s="8"/>
      <c r="C388" s="8"/>
    </row>
    <row r="389" spans="1:3">
      <c r="A389" s="8"/>
      <c r="B389" s="8"/>
      <c r="C389" s="8"/>
    </row>
    <row r="390" spans="1:3">
      <c r="A390" s="8"/>
      <c r="B390" s="8"/>
      <c r="C390" s="8"/>
    </row>
    <row r="391" spans="1:3">
      <c r="A391" s="8"/>
      <c r="B391" s="8"/>
      <c r="C391" s="8"/>
    </row>
    <row r="392" spans="1:3">
      <c r="A392" s="8"/>
      <c r="B392" s="8"/>
      <c r="C392" s="8"/>
    </row>
    <row r="393" spans="1:3">
      <c r="A393" s="8"/>
      <c r="B393" s="8"/>
      <c r="C393" s="8"/>
    </row>
    <row r="394" spans="1:3">
      <c r="A394" s="8"/>
      <c r="B394" s="8"/>
      <c r="C394" s="8"/>
    </row>
    <row r="395" spans="1:3">
      <c r="A395" s="8"/>
      <c r="B395" s="8"/>
      <c r="C395" s="8"/>
    </row>
    <row r="396" spans="1:3">
      <c r="A396" s="8"/>
      <c r="B396" s="8"/>
      <c r="C396" s="8"/>
    </row>
    <row r="397" spans="1:3">
      <c r="A397" s="8"/>
      <c r="B397" s="8"/>
      <c r="C397" s="8"/>
    </row>
    <row r="398" spans="1:3">
      <c r="A398" s="8"/>
      <c r="B398" s="8"/>
      <c r="C398" s="8"/>
    </row>
    <row r="399" spans="1:3">
      <c r="A399" s="8"/>
      <c r="B399" s="8"/>
      <c r="C399" s="8"/>
    </row>
    <row r="400" spans="1:3">
      <c r="A400" s="8"/>
      <c r="B400" s="8"/>
      <c r="C400" s="8"/>
    </row>
    <row r="401" spans="1:3">
      <c r="A401" s="8"/>
      <c r="B401" s="8"/>
      <c r="C401" s="8"/>
    </row>
    <row r="402" spans="1:3">
      <c r="A402" s="8"/>
      <c r="B402" s="8"/>
      <c r="C402" s="8"/>
    </row>
    <row r="403" spans="1:3">
      <c r="A403" s="8"/>
      <c r="B403" s="8"/>
      <c r="C403" s="8"/>
    </row>
    <row r="404" spans="1:3">
      <c r="A404" s="8"/>
      <c r="B404" s="8"/>
      <c r="C404" s="8"/>
    </row>
    <row r="405" spans="1:3">
      <c r="A405" s="8"/>
      <c r="B405" s="8"/>
      <c r="C405" s="8"/>
    </row>
    <row r="406" spans="1:3">
      <c r="A406" s="8"/>
      <c r="B406" s="8"/>
      <c r="C406" s="8"/>
    </row>
    <row r="407" spans="1:3">
      <c r="A407" s="8"/>
      <c r="B407" s="8"/>
      <c r="C407" s="8"/>
    </row>
    <row r="408" spans="1:3">
      <c r="A408" s="8"/>
      <c r="B408" s="8"/>
      <c r="C408" s="8"/>
    </row>
    <row r="409" spans="1:3">
      <c r="A409" s="8"/>
      <c r="B409" s="8"/>
      <c r="C409" s="8"/>
    </row>
    <row r="410" spans="1:3">
      <c r="A410" s="8"/>
      <c r="B410" s="8"/>
      <c r="C410" s="8"/>
    </row>
    <row r="411" spans="1:3">
      <c r="A411" s="8"/>
      <c r="B411" s="8"/>
      <c r="C411" s="8"/>
    </row>
    <row r="412" spans="1:3">
      <c r="A412" s="8"/>
      <c r="B412" s="8"/>
      <c r="C412" s="8"/>
    </row>
    <row r="413" spans="1:3">
      <c r="A413" s="8"/>
      <c r="B413" s="8"/>
      <c r="C413" s="8"/>
    </row>
    <row r="414" spans="1:3">
      <c r="A414" s="8"/>
      <c r="B414" s="8"/>
      <c r="C414" s="8"/>
    </row>
    <row r="415" spans="1:3">
      <c r="A415" s="8"/>
      <c r="B415" s="8"/>
      <c r="C415" s="8"/>
    </row>
    <row r="416" spans="1:3">
      <c r="A416" s="8"/>
      <c r="B416" s="8"/>
      <c r="C416" s="8"/>
    </row>
    <row r="417" spans="1:3">
      <c r="A417" s="8"/>
      <c r="B417" s="8"/>
      <c r="C417" s="8"/>
    </row>
    <row r="418" spans="1:3">
      <c r="A418" s="8"/>
      <c r="B418" s="8"/>
      <c r="C418" s="8"/>
    </row>
    <row r="419" spans="1:3">
      <c r="A419" s="8"/>
      <c r="B419" s="8"/>
      <c r="C419" s="8"/>
    </row>
    <row r="420" spans="1:3">
      <c r="A420" s="8"/>
      <c r="B420" s="8"/>
      <c r="C420" s="8"/>
    </row>
    <row r="421" spans="1:3">
      <c r="A421" s="8"/>
      <c r="B421" s="8"/>
      <c r="C421" s="8"/>
    </row>
    <row r="422" spans="1:3">
      <c r="A422" s="8"/>
      <c r="B422" s="8"/>
      <c r="C422" s="8"/>
    </row>
    <row r="423" spans="1:3">
      <c r="A423" s="8"/>
      <c r="B423" s="8"/>
      <c r="C423" s="8"/>
    </row>
    <row r="424" spans="1:3">
      <c r="A424" s="8"/>
      <c r="B424" s="8"/>
      <c r="C424" s="8"/>
    </row>
    <row r="425" spans="1:3">
      <c r="A425" s="8"/>
      <c r="B425" s="8"/>
      <c r="C425" s="8"/>
    </row>
    <row r="426" spans="1:3">
      <c r="A426" s="8"/>
      <c r="B426" s="8"/>
      <c r="C426" s="8"/>
    </row>
    <row r="427" spans="1:3">
      <c r="A427" s="8"/>
      <c r="B427" s="8"/>
      <c r="C427" s="8"/>
    </row>
    <row r="428" spans="1:3">
      <c r="A428" s="8"/>
      <c r="B428" s="8"/>
      <c r="C428" s="8"/>
    </row>
    <row r="429" spans="1:3">
      <c r="A429" s="8"/>
      <c r="B429" s="8"/>
      <c r="C429" s="8"/>
    </row>
    <row r="430" spans="1:3">
      <c r="A430" s="8"/>
      <c r="B430" s="8"/>
      <c r="C430" s="8"/>
    </row>
    <row r="431" spans="1:3">
      <c r="A431" s="8"/>
      <c r="B431" s="8"/>
      <c r="C431" s="8"/>
    </row>
    <row r="432" spans="1:3">
      <c r="A432" s="8"/>
      <c r="B432" s="8"/>
      <c r="C432" s="8"/>
    </row>
    <row r="433" spans="1:3">
      <c r="A433" s="8"/>
      <c r="B433" s="8"/>
      <c r="C433" s="8"/>
    </row>
    <row r="434" spans="1:3">
      <c r="A434" s="8"/>
      <c r="B434" s="8"/>
      <c r="C434" s="8"/>
    </row>
    <row r="435" spans="1:3">
      <c r="A435" s="8"/>
      <c r="B435" s="8"/>
      <c r="C435" s="8"/>
    </row>
    <row r="436" spans="1:3">
      <c r="A436" s="8"/>
      <c r="B436" s="8"/>
      <c r="C436" s="8"/>
    </row>
    <row r="437" spans="1:3">
      <c r="A437" s="8"/>
      <c r="B437" s="8"/>
      <c r="C437" s="8"/>
    </row>
    <row r="438" spans="1:3">
      <c r="A438" s="8"/>
      <c r="B438" s="8"/>
      <c r="C438" s="8"/>
    </row>
    <row r="439" spans="1:3">
      <c r="A439" s="8"/>
      <c r="B439" s="8"/>
      <c r="C439" s="8"/>
    </row>
    <row r="440" spans="1:3">
      <c r="A440" s="8"/>
      <c r="B440" s="8"/>
      <c r="C440" s="8"/>
    </row>
    <row r="441" spans="1:3">
      <c r="A441" s="8"/>
      <c r="B441" s="8"/>
      <c r="C441" s="8"/>
    </row>
    <row r="442" spans="1:3">
      <c r="A442" s="8"/>
      <c r="B442" s="8"/>
      <c r="C442" s="8"/>
    </row>
    <row r="443" spans="1:3">
      <c r="A443" s="8"/>
      <c r="B443" s="8"/>
      <c r="C443" s="8"/>
    </row>
    <row r="444" spans="1:3">
      <c r="A444" s="8"/>
      <c r="B444" s="8"/>
      <c r="C444" s="8"/>
    </row>
    <row r="445" spans="1:3">
      <c r="A445" s="8"/>
      <c r="B445" s="8"/>
      <c r="C445" s="8"/>
    </row>
    <row r="446" spans="1:3">
      <c r="A446" s="8"/>
      <c r="B446" s="8"/>
      <c r="C446" s="8"/>
    </row>
    <row r="447" spans="1:3">
      <c r="A447" s="8"/>
      <c r="B447" s="8"/>
      <c r="C447" s="8"/>
    </row>
    <row r="448" spans="1:3">
      <c r="A448" s="8"/>
      <c r="B448" s="8"/>
      <c r="C448" s="8"/>
    </row>
    <row r="449" spans="1:3">
      <c r="A449" s="8"/>
      <c r="B449" s="8"/>
      <c r="C449" s="8"/>
    </row>
    <row r="450" spans="1:3">
      <c r="A450" s="8"/>
      <c r="B450" s="8"/>
      <c r="C450" s="8"/>
    </row>
    <row r="451" spans="1:3">
      <c r="A451" s="8"/>
      <c r="B451" s="8"/>
      <c r="C451" s="8"/>
    </row>
    <row r="452" spans="1:3">
      <c r="A452" s="8"/>
      <c r="B452" s="8"/>
      <c r="C452" s="8"/>
    </row>
    <row r="453" spans="1:3">
      <c r="A453" s="8"/>
      <c r="B453" s="8"/>
      <c r="C453" s="8"/>
    </row>
    <row r="454" spans="1:3">
      <c r="A454" s="8"/>
      <c r="B454" s="8"/>
      <c r="C454" s="8"/>
    </row>
    <row r="455" spans="1:3">
      <c r="A455" s="8"/>
      <c r="B455" s="8"/>
      <c r="C455" s="8"/>
    </row>
    <row r="456" spans="1:3">
      <c r="A456" s="8"/>
      <c r="B456" s="8"/>
      <c r="C456" s="8"/>
    </row>
    <row r="457" spans="1:3">
      <c r="A457" s="8"/>
      <c r="B457" s="8"/>
      <c r="C457" s="8"/>
    </row>
    <row r="458" spans="1:3">
      <c r="A458" s="8"/>
      <c r="B458" s="8"/>
      <c r="C458" s="8"/>
    </row>
    <row r="459" spans="1:3">
      <c r="A459" s="8"/>
      <c r="B459" s="8"/>
      <c r="C459" s="8"/>
    </row>
    <row r="460" spans="1:3">
      <c r="A460" s="8"/>
      <c r="B460" s="8"/>
      <c r="C460" s="8"/>
    </row>
    <row r="461" spans="1:3">
      <c r="A461" s="8"/>
      <c r="B461" s="8"/>
      <c r="C461" s="8"/>
    </row>
    <row r="462" spans="1:3">
      <c r="A462" s="8"/>
      <c r="B462" s="8"/>
      <c r="C462" s="8"/>
    </row>
    <row r="463" spans="1:3">
      <c r="A463" s="8"/>
      <c r="B463" s="8"/>
      <c r="C463" s="8"/>
    </row>
    <row r="464" spans="1:3">
      <c r="A464" s="8"/>
      <c r="B464" s="8"/>
      <c r="C464" s="8"/>
    </row>
    <row r="465" spans="1:3">
      <c r="A465" s="8"/>
      <c r="B465" s="8"/>
      <c r="C465" s="8"/>
    </row>
    <row r="466" spans="1:3">
      <c r="A466" s="8"/>
      <c r="B466" s="8"/>
      <c r="C466" s="8"/>
    </row>
    <row r="467" spans="1:3">
      <c r="A467" s="8"/>
      <c r="B467" s="8"/>
      <c r="C467" s="8"/>
    </row>
    <row r="468" spans="1:3">
      <c r="A468" s="8"/>
      <c r="B468" s="8"/>
      <c r="C468" s="8"/>
    </row>
    <row r="469" spans="1:3">
      <c r="A469" s="8"/>
      <c r="B469" s="8"/>
      <c r="C469" s="8"/>
    </row>
    <row r="470" spans="1:3">
      <c r="A470" s="8"/>
      <c r="B470" s="8"/>
      <c r="C470" s="8"/>
    </row>
    <row r="471" spans="1:3">
      <c r="A471" s="8"/>
      <c r="B471" s="8"/>
      <c r="C471" s="8"/>
    </row>
    <row r="472" spans="1:3">
      <c r="A472" s="8"/>
      <c r="B472" s="8"/>
      <c r="C472" s="8"/>
    </row>
    <row r="473" spans="1:3">
      <c r="A473" s="8"/>
      <c r="B473" s="8"/>
      <c r="C473" s="8"/>
    </row>
    <row r="474" spans="1:3">
      <c r="A474" s="8"/>
      <c r="B474" s="8"/>
      <c r="C474" s="8"/>
    </row>
    <row r="475" spans="1:3">
      <c r="A475" s="8"/>
      <c r="B475" s="8"/>
      <c r="C475" s="8"/>
    </row>
    <row r="476" spans="1:3">
      <c r="A476" s="8"/>
      <c r="B476" s="8"/>
      <c r="C476" s="8"/>
    </row>
    <row r="477" spans="1:3">
      <c r="A477" s="8"/>
      <c r="B477" s="8"/>
      <c r="C477" s="8"/>
    </row>
    <row r="478" spans="1:3">
      <c r="A478" s="8"/>
      <c r="B478" s="8"/>
      <c r="C478" s="8"/>
    </row>
    <row r="479" spans="1:3">
      <c r="A479" s="8"/>
      <c r="B479" s="8"/>
      <c r="C479" s="8"/>
    </row>
    <row r="480" spans="1:3">
      <c r="A480" s="8"/>
      <c r="B480" s="8"/>
      <c r="C480" s="8"/>
    </row>
    <row r="481" spans="1:3">
      <c r="A481" s="8"/>
      <c r="B481" s="8"/>
      <c r="C481" s="8"/>
    </row>
    <row r="482" spans="1:3">
      <c r="A482" s="8"/>
      <c r="B482" s="8"/>
      <c r="C482" s="8"/>
    </row>
    <row r="483" spans="1:3">
      <c r="A483" s="8"/>
      <c r="B483" s="8"/>
      <c r="C483" s="8"/>
    </row>
    <row r="484" spans="1:3">
      <c r="A484" s="8"/>
      <c r="B484" s="8"/>
      <c r="C484" s="8"/>
    </row>
    <row r="485" spans="1:3">
      <c r="A485" s="8"/>
      <c r="B485" s="8"/>
      <c r="C485" s="8"/>
    </row>
    <row r="486" spans="1:3">
      <c r="A486" s="8"/>
      <c r="B486" s="8"/>
      <c r="C486" s="8"/>
    </row>
    <row r="487" spans="1:3">
      <c r="A487" s="8"/>
      <c r="B487" s="8"/>
      <c r="C487" s="8"/>
    </row>
    <row r="488" spans="1:3">
      <c r="A488" s="8"/>
      <c r="B488" s="8"/>
      <c r="C488" s="8"/>
    </row>
    <row r="489" spans="1:3">
      <c r="A489" s="8"/>
      <c r="B489" s="8"/>
      <c r="C489" s="8"/>
    </row>
    <row r="490" spans="1:3">
      <c r="A490" s="8"/>
      <c r="B490" s="8"/>
      <c r="C490" s="8"/>
    </row>
    <row r="491" spans="1:3">
      <c r="A491" s="8"/>
      <c r="B491" s="8"/>
      <c r="C491" s="8"/>
    </row>
    <row r="492" spans="1:3">
      <c r="A492" s="8"/>
      <c r="B492" s="8"/>
      <c r="C492" s="8"/>
    </row>
    <row r="493" spans="1:3">
      <c r="A493" s="8"/>
      <c r="B493" s="8"/>
      <c r="C493" s="8"/>
    </row>
    <row r="494" spans="1:3">
      <c r="A494" s="8"/>
      <c r="B494" s="8"/>
      <c r="C494" s="8"/>
    </row>
    <row r="495" spans="1:3">
      <c r="A495" s="8"/>
      <c r="B495" s="8"/>
      <c r="C495" s="8"/>
    </row>
    <row r="496" spans="1:3">
      <c r="A496" s="8"/>
      <c r="B496" s="8"/>
      <c r="C496" s="8"/>
    </row>
    <row r="497" spans="1:3">
      <c r="A497" s="8"/>
      <c r="B497" s="8"/>
      <c r="C497" s="8"/>
    </row>
    <row r="498" spans="1:3">
      <c r="A498" s="8"/>
      <c r="B498" s="8"/>
      <c r="C498" s="8"/>
    </row>
    <row r="499" spans="1:3">
      <c r="A499" s="8"/>
      <c r="B499" s="8"/>
      <c r="C499" s="8"/>
    </row>
    <row r="500" spans="1:3">
      <c r="A500" s="8"/>
      <c r="B500" s="8"/>
      <c r="C500" s="8"/>
    </row>
    <row r="501" spans="1:3">
      <c r="A501" s="8"/>
      <c r="B501" s="8"/>
      <c r="C501" s="8"/>
    </row>
    <row r="502" spans="1:3">
      <c r="A502" s="8"/>
      <c r="B502" s="8"/>
      <c r="C502" s="8"/>
    </row>
    <row r="503" spans="1:3">
      <c r="A503" s="8"/>
      <c r="B503" s="8"/>
      <c r="C503" s="8"/>
    </row>
    <row r="504" spans="1:3">
      <c r="A504" s="8"/>
      <c r="B504" s="8"/>
      <c r="C504" s="8"/>
    </row>
    <row r="505" spans="1:3">
      <c r="A505" s="8"/>
      <c r="B505" s="8"/>
      <c r="C505" s="8"/>
    </row>
    <row r="506" spans="1:3">
      <c r="A506" s="8"/>
      <c r="B506" s="8"/>
      <c r="C506" s="8"/>
    </row>
    <row r="507" spans="1:3">
      <c r="A507" s="8"/>
      <c r="B507" s="8"/>
      <c r="C507" s="8"/>
    </row>
    <row r="508" spans="1:3">
      <c r="A508" s="8"/>
      <c r="B508" s="8"/>
      <c r="C508" s="8"/>
    </row>
    <row r="509" spans="1:3">
      <c r="A509" s="8"/>
      <c r="B509" s="8"/>
      <c r="C509" s="8"/>
    </row>
    <row r="510" spans="1:3">
      <c r="A510" s="8"/>
      <c r="B510" s="8"/>
      <c r="C510" s="8"/>
    </row>
    <row r="511" spans="1:3">
      <c r="A511" s="8"/>
      <c r="B511" s="8"/>
      <c r="C511" s="8"/>
    </row>
    <row r="512" spans="1:3">
      <c r="A512" s="8"/>
      <c r="B512" s="8"/>
      <c r="C512" s="8"/>
    </row>
    <row r="513" spans="1:3">
      <c r="A513" s="8"/>
      <c r="B513" s="8"/>
      <c r="C513" s="8"/>
    </row>
    <row r="514" spans="1:3">
      <c r="A514" s="8"/>
      <c r="B514" s="8"/>
      <c r="C514" s="8"/>
    </row>
    <row r="515" spans="1:3">
      <c r="A515" s="8"/>
      <c r="B515" s="8"/>
      <c r="C515" s="8"/>
    </row>
    <row r="516" spans="1:3">
      <c r="A516" s="8"/>
      <c r="B516" s="8"/>
      <c r="C516" s="8"/>
    </row>
    <row r="517" spans="1:3">
      <c r="A517" s="8"/>
      <c r="B517" s="8"/>
      <c r="C517" s="8"/>
    </row>
    <row r="518" spans="1:3">
      <c r="A518" s="8"/>
      <c r="B518" s="8"/>
      <c r="C518" s="8"/>
    </row>
    <row r="519" spans="1:3">
      <c r="A519" s="8"/>
      <c r="B519" s="8"/>
      <c r="C519" s="8"/>
    </row>
    <row r="520" spans="1:3">
      <c r="A520" s="8"/>
      <c r="B520" s="8"/>
      <c r="C520" s="8"/>
    </row>
    <row r="521" spans="1:3">
      <c r="A521" s="8"/>
      <c r="B521" s="8"/>
      <c r="C521" s="8"/>
    </row>
    <row r="522" spans="1:3">
      <c r="A522" s="8"/>
      <c r="B522" s="8"/>
      <c r="C522" s="8"/>
    </row>
    <row r="523" spans="1:3">
      <c r="A523" s="8"/>
      <c r="B523" s="8"/>
      <c r="C523" s="8"/>
    </row>
    <row r="524" spans="1:3">
      <c r="A524" s="8"/>
      <c r="B524" s="8"/>
      <c r="C524" s="8"/>
    </row>
    <row r="525" spans="1:3">
      <c r="A525" s="8"/>
      <c r="B525" s="8"/>
      <c r="C525" s="8"/>
    </row>
    <row r="526" spans="1:3">
      <c r="A526" s="8"/>
      <c r="B526" s="8"/>
      <c r="C526" s="8"/>
    </row>
    <row r="527" spans="1:3">
      <c r="A527" s="8"/>
      <c r="B527" s="8"/>
      <c r="C527" s="8"/>
    </row>
    <row r="528" spans="1:3">
      <c r="A528" s="8"/>
      <c r="B528" s="8"/>
      <c r="C528" s="8"/>
    </row>
    <row r="529" spans="1:3">
      <c r="A529" s="8"/>
      <c r="B529" s="8"/>
      <c r="C529" s="8"/>
    </row>
    <row r="530" spans="1:3">
      <c r="A530" s="8"/>
      <c r="B530" s="8"/>
      <c r="C530" s="8"/>
    </row>
    <row r="531" spans="1:3">
      <c r="A531" s="8"/>
      <c r="B531" s="8"/>
      <c r="C531" s="8"/>
    </row>
    <row r="532" spans="1:3">
      <c r="A532" s="8"/>
      <c r="B532" s="8"/>
      <c r="C532" s="8"/>
    </row>
    <row r="533" spans="1:3">
      <c r="A533" s="8"/>
      <c r="B533" s="8"/>
      <c r="C533" s="8"/>
    </row>
    <row r="534" spans="1:3">
      <c r="A534" s="8"/>
      <c r="B534" s="8"/>
      <c r="C534" s="8"/>
    </row>
    <row r="535" spans="1:3">
      <c r="A535" s="8"/>
      <c r="B535" s="8"/>
      <c r="C535" s="8"/>
    </row>
    <row r="536" spans="1:3">
      <c r="A536" s="8"/>
      <c r="B536" s="8"/>
      <c r="C536" s="8"/>
    </row>
    <row r="537" spans="1:3">
      <c r="A537" s="8"/>
      <c r="B537" s="8"/>
      <c r="C537" s="8"/>
    </row>
    <row r="538" spans="1:3">
      <c r="A538" s="8"/>
      <c r="B538" s="8"/>
      <c r="C538" s="8"/>
    </row>
    <row r="539" spans="1:3">
      <c r="A539" s="8"/>
      <c r="B539" s="8"/>
      <c r="C539" s="8"/>
    </row>
    <row r="540" spans="1:3">
      <c r="A540" s="8"/>
      <c r="B540" s="8"/>
      <c r="C540" s="8"/>
    </row>
    <row r="541" spans="1:3">
      <c r="A541" s="8"/>
      <c r="B541" s="8"/>
      <c r="C541" s="8"/>
    </row>
    <row r="542" spans="1:3">
      <c r="A542" s="8"/>
      <c r="B542" s="8"/>
      <c r="C542" s="8"/>
    </row>
    <row r="543" spans="1:3">
      <c r="A543" s="8"/>
      <c r="B543" s="8"/>
      <c r="C543" s="8"/>
    </row>
    <row r="544" spans="1:3">
      <c r="A544" s="8"/>
      <c r="B544" s="8"/>
      <c r="C544" s="8"/>
    </row>
    <row r="545" spans="1:3">
      <c r="A545" s="8"/>
      <c r="B545" s="8"/>
      <c r="C545" s="8"/>
    </row>
    <row r="546" spans="1:3">
      <c r="A546" s="8"/>
      <c r="B546" s="8"/>
      <c r="C546" s="8"/>
    </row>
    <row r="547" spans="1:3">
      <c r="A547" s="8"/>
      <c r="B547" s="8"/>
      <c r="C547" s="8"/>
    </row>
    <row r="548" spans="1:3">
      <c r="A548" s="8"/>
      <c r="B548" s="8"/>
      <c r="C548" s="8"/>
    </row>
    <row r="549" spans="1:3">
      <c r="A549" s="8"/>
      <c r="B549" s="8"/>
      <c r="C549" s="8"/>
    </row>
  </sheetData>
  <sheetProtection password="C7DC" sheet="1" objects="1" scenarios="1"/>
  <mergeCells count="24">
    <mergeCell ref="A1:C1"/>
    <mergeCell ref="H1:J1"/>
    <mergeCell ref="A2:C2"/>
    <mergeCell ref="H2:J2"/>
    <mergeCell ref="H12:I12"/>
    <mergeCell ref="A18:B18"/>
    <mergeCell ref="A3:B3"/>
    <mergeCell ref="A12:B12"/>
    <mergeCell ref="A13:B13"/>
    <mergeCell ref="A14:B14"/>
    <mergeCell ref="A15:B15"/>
    <mergeCell ref="A16:B16"/>
    <mergeCell ref="A17:B17"/>
    <mergeCell ref="K2:L2"/>
    <mergeCell ref="H3:I3"/>
    <mergeCell ref="D17:E18"/>
    <mergeCell ref="D2:E2"/>
    <mergeCell ref="K17:L18"/>
    <mergeCell ref="H16:I16"/>
    <mergeCell ref="H17:I17"/>
    <mergeCell ref="H18:I18"/>
    <mergeCell ref="H14:I14"/>
    <mergeCell ref="H15:I15"/>
    <mergeCell ref="H13:I13"/>
  </mergeCells>
  <phoneticPr fontId="3"/>
  <pageMargins left="0.28000000000000003" right="0.12" top="0.28999999999999998" bottom="0.55000000000000004" header="0.28999999999999998" footer="0.51200000000000001"/>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Y88"/>
  <sheetViews>
    <sheetView showGridLines="0" tabSelected="1" workbookViewId="0">
      <selection activeCell="Y7" sqref="Y7"/>
    </sheetView>
  </sheetViews>
  <sheetFormatPr defaultRowHeight="13.5"/>
  <cols>
    <col min="1" max="1" width="0.75" style="140" customWidth="1"/>
    <col min="2" max="3" width="4" style="8" customWidth="1"/>
    <col min="4" max="4" width="3.5" style="277" customWidth="1"/>
    <col min="5" max="5" width="3.375" style="242" customWidth="1"/>
    <col min="6" max="6" width="3.75" style="8" hidden="1" customWidth="1"/>
    <col min="7" max="7" width="4.5" style="8" hidden="1" customWidth="1"/>
    <col min="8" max="10" width="2.875" style="8" hidden="1" customWidth="1"/>
    <col min="11" max="11" width="6.75" style="8" hidden="1" customWidth="1"/>
    <col min="12" max="12" width="3.5" style="8" customWidth="1"/>
    <col min="13" max="13" width="7" style="8" hidden="1" customWidth="1"/>
    <col min="14" max="14" width="5" style="8" hidden="1" customWidth="1"/>
    <col min="15" max="15" width="3.875" style="8" hidden="1" customWidth="1"/>
    <col min="16" max="20" width="3.5" style="8" hidden="1" customWidth="1"/>
    <col min="21" max="21" width="2.625" style="8" hidden="1" customWidth="1"/>
    <col min="22" max="22" width="0.875" style="8" customWidth="1"/>
    <col min="23" max="23" width="4.375" style="8" customWidth="1"/>
    <col min="24" max="24" width="12.375" style="8" customWidth="1"/>
    <col min="25" max="25" width="8.25" style="135" customWidth="1"/>
    <col min="26" max="26" width="3.875" style="135" customWidth="1"/>
    <col min="27" max="27" width="3.375" style="135" hidden="1" customWidth="1"/>
    <col min="28" max="28" width="3.5" style="135" hidden="1" customWidth="1"/>
    <col min="29" max="29" width="3.625" style="135" customWidth="1"/>
    <col min="30" max="30" width="4.75" style="135" hidden="1" customWidth="1"/>
    <col min="31" max="31" width="3.375" style="135" hidden="1" customWidth="1"/>
    <col min="32" max="32" width="7.25" style="8" customWidth="1"/>
    <col min="33" max="33" width="3.875" style="8" customWidth="1"/>
    <col min="34" max="34" width="3.125" style="8" customWidth="1"/>
    <col min="35" max="35" width="8" style="8" customWidth="1"/>
    <col min="36" max="36" width="6.75" style="8" customWidth="1"/>
    <col min="37" max="37" width="6.875" style="8" customWidth="1"/>
    <col min="38" max="38" width="7.125" style="8" customWidth="1"/>
    <col min="39" max="39" width="6.875" style="8" customWidth="1"/>
    <col min="40" max="40" width="6.875" style="8" hidden="1" customWidth="1"/>
    <col min="41" max="41" width="6.625" style="8" customWidth="1"/>
    <col min="42" max="42" width="2.875" style="8" customWidth="1"/>
    <col min="43" max="43" width="9" style="141" customWidth="1"/>
    <col min="44" max="44" width="8.25" style="8" customWidth="1"/>
    <col min="45" max="45" width="12.625" style="8" customWidth="1"/>
    <col min="46" max="46" width="9.625" style="8" customWidth="1"/>
    <col min="47" max="16384" width="9" style="8"/>
  </cols>
  <sheetData>
    <row r="1" spans="1:51" ht="4.5" customHeight="1"/>
    <row r="2" spans="1:51" ht="18.75" customHeight="1">
      <c r="B2" s="659"/>
      <c r="C2" s="659"/>
      <c r="D2" s="659"/>
      <c r="E2" s="659"/>
      <c r="F2" s="659"/>
      <c r="G2" s="659"/>
      <c r="H2" s="659"/>
      <c r="I2" s="659"/>
      <c r="J2" s="659"/>
      <c r="K2" s="659"/>
      <c r="L2" s="659"/>
      <c r="M2" s="659"/>
      <c r="N2" s="659"/>
      <c r="O2" s="659"/>
      <c r="P2" s="659"/>
      <c r="Q2" s="659"/>
      <c r="R2" s="659"/>
      <c r="S2" s="659"/>
      <c r="T2" s="659"/>
      <c r="U2" s="659"/>
      <c r="V2" s="659"/>
      <c r="W2" s="659"/>
      <c r="X2" s="659"/>
      <c r="Y2" s="659" t="s">
        <v>102</v>
      </c>
      <c r="Z2" s="659"/>
      <c r="AA2" s="659"/>
      <c r="AB2" s="659"/>
      <c r="AC2" s="659"/>
      <c r="AD2" s="659"/>
      <c r="AE2" s="659"/>
      <c r="AF2" s="659"/>
      <c r="AG2" s="659"/>
      <c r="AH2" s="659"/>
      <c r="AI2" s="659"/>
      <c r="AJ2" s="659"/>
      <c r="AK2" s="659"/>
      <c r="AL2" s="659"/>
      <c r="AM2" s="149"/>
      <c r="AN2" s="149"/>
      <c r="AO2" s="265"/>
      <c r="AP2" s="152"/>
      <c r="AQ2" s="151"/>
      <c r="AR2" s="151"/>
      <c r="AS2" s="265" t="s">
        <v>300</v>
      </c>
      <c r="AT2" s="151"/>
      <c r="AU2" s="151" t="s">
        <v>299</v>
      </c>
      <c r="AV2" s="151"/>
      <c r="AW2" s="151"/>
      <c r="AX2" s="151"/>
      <c r="AY2" s="151"/>
    </row>
    <row r="3" spans="1:51" ht="4.5" customHeight="1">
      <c r="W3" s="144"/>
    </row>
    <row r="4" spans="1:51" s="146" customFormat="1" ht="18.75" customHeight="1" thickBot="1">
      <c r="A4" s="145"/>
      <c r="B4" s="775" t="s">
        <v>121</v>
      </c>
      <c r="C4" s="840"/>
      <c r="D4" s="867">
        <v>25</v>
      </c>
      <c r="E4" s="867"/>
      <c r="F4" s="394"/>
      <c r="G4" s="394"/>
      <c r="H4" s="394"/>
      <c r="I4" s="394"/>
      <c r="J4" s="394"/>
      <c r="K4" s="395"/>
      <c r="P4" s="858">
        <f>+X4</f>
        <v>2012</v>
      </c>
      <c r="Q4" s="859"/>
      <c r="R4" s="858">
        <f>+X5</f>
        <v>4</v>
      </c>
      <c r="S4" s="859"/>
      <c r="T4" s="218"/>
      <c r="U4" s="218"/>
      <c r="V4" s="359"/>
      <c r="W4" s="283" t="s">
        <v>30</v>
      </c>
      <c r="X4" s="282">
        <v>2012</v>
      </c>
      <c r="Y4" s="150" t="s">
        <v>21</v>
      </c>
      <c r="AK4" s="864" t="s">
        <v>146</v>
      </c>
      <c r="AL4" s="865"/>
      <c r="AM4" s="865"/>
      <c r="AN4" s="865"/>
      <c r="AO4" s="866"/>
    </row>
    <row r="5" spans="1:51" s="146" customFormat="1" ht="17.25" customHeight="1" thickTop="1" thickBot="1">
      <c r="A5" s="145"/>
      <c r="B5" s="384"/>
      <c r="C5" s="382" t="s">
        <v>216</v>
      </c>
      <c r="D5" s="868" t="s">
        <v>217</v>
      </c>
      <c r="E5" s="868"/>
      <c r="F5" s="869"/>
      <c r="G5" s="869"/>
      <c r="H5" s="869"/>
      <c r="I5" s="869"/>
      <c r="J5" s="869"/>
      <c r="K5" s="869"/>
      <c r="L5" s="870"/>
      <c r="P5" s="387"/>
      <c r="Q5" s="387"/>
      <c r="R5" s="387"/>
      <c r="S5" s="387"/>
      <c r="T5" s="218"/>
      <c r="U5" s="218"/>
      <c r="V5" s="385"/>
      <c r="W5" s="142"/>
      <c r="X5" s="523">
        <v>4</v>
      </c>
      <c r="Y5" s="303" t="s">
        <v>95</v>
      </c>
      <c r="AD5" s="386"/>
      <c r="AE5" s="386"/>
      <c r="AF5" s="385"/>
    </row>
    <row r="6" spans="1:51" ht="14.25" customHeight="1" thickTop="1" thickBot="1">
      <c r="C6" s="382" t="s">
        <v>16</v>
      </c>
      <c r="D6" s="871"/>
      <c r="E6" s="871"/>
      <c r="F6" s="871"/>
      <c r="G6" s="871"/>
      <c r="H6" s="871"/>
      <c r="I6" s="871"/>
      <c r="J6" s="871"/>
      <c r="K6" s="871"/>
      <c r="L6" s="872"/>
      <c r="M6" s="167"/>
      <c r="N6" s="167"/>
      <c r="O6" s="167"/>
      <c r="P6" s="146"/>
      <c r="Q6" s="146"/>
      <c r="R6" s="146"/>
      <c r="S6" s="146"/>
      <c r="T6" s="146"/>
      <c r="U6" s="146"/>
      <c r="V6" s="167"/>
      <c r="W6" s="142"/>
      <c r="Y6" s="8"/>
      <c r="AK6" s="848" t="s">
        <v>37</v>
      </c>
      <c r="AL6" s="849"/>
      <c r="AM6" s="495">
        <v>8</v>
      </c>
      <c r="AN6" s="484">
        <f>INT(AM6)/24+(AM6-INT(AM6))*100/60/24</f>
        <v>0.33333333333333298</v>
      </c>
      <c r="AO6" s="343" t="s">
        <v>175</v>
      </c>
    </row>
    <row r="7" spans="1:51" ht="14.25" customHeight="1" thickTop="1">
      <c r="B7" s="440" t="s">
        <v>15</v>
      </c>
      <c r="C7" s="428" t="s">
        <v>16</v>
      </c>
      <c r="D7" s="445" t="s">
        <v>17</v>
      </c>
      <c r="E7" s="451" t="s">
        <v>210</v>
      </c>
      <c r="F7" s="443"/>
      <c r="G7" s="446" t="s">
        <v>210</v>
      </c>
      <c r="H7" s="447" t="s">
        <v>231</v>
      </c>
      <c r="I7" s="445"/>
      <c r="J7" s="445"/>
      <c r="K7" s="445" t="s">
        <v>211</v>
      </c>
      <c r="L7" s="448" t="s">
        <v>214</v>
      </c>
      <c r="M7" s="268"/>
      <c r="N7" s="147"/>
      <c r="O7" s="147"/>
      <c r="P7" s="333">
        <v>5</v>
      </c>
      <c r="Q7" s="333">
        <v>10</v>
      </c>
      <c r="R7" s="333">
        <v>15</v>
      </c>
      <c r="S7" s="334">
        <v>20</v>
      </c>
      <c r="T7" s="335">
        <v>25</v>
      </c>
      <c r="U7" s="336">
        <v>31</v>
      </c>
      <c r="V7" s="360"/>
      <c r="W7" s="142"/>
      <c r="AC7" s="860"/>
      <c r="AD7" s="860"/>
      <c r="AE7" s="860"/>
      <c r="AF7" s="860"/>
      <c r="AG7" s="860"/>
      <c r="AH7" s="860"/>
      <c r="AI7" s="860"/>
      <c r="AJ7" s="535"/>
      <c r="AK7" s="850" t="s">
        <v>22</v>
      </c>
      <c r="AL7" s="851"/>
      <c r="AM7" s="483">
        <v>17</v>
      </c>
      <c r="AN7" s="484">
        <f>INT(AM7)/24+(AM7-INT(AM7))*100/60/24</f>
        <v>0.70833333333333304</v>
      </c>
      <c r="AO7" s="343" t="s">
        <v>175</v>
      </c>
    </row>
    <row r="8" spans="1:51" ht="15.75" customHeight="1">
      <c r="B8" s="388">
        <f t="shared" ref="B8:B38" si="0">IF($D$4=31,$X$5,0)+IF($D$4=25,IF(C8&gt;25,+IF($X$5=1,12,$X$5-1),$X$5))+IF($D$4=20,+IF(C8&gt;20,+IF($X$5=1,12,$X$5-1),$X$5))+IF($D$4=15,+IF(C8&gt;15,+IF($X$5=1,12,$X$5-1),$X$5))+IF($D$4=10,+IF(C8&gt;10,+IF($X$5=1,12,$X$5-1),$X$5))+IF($D$4=5,+IF(C8&gt;5,+IF($X$5=1,12,$X$5-1),$X$5))</f>
        <v>3</v>
      </c>
      <c r="C8" s="341">
        <f t="shared" ref="C8:C38" si="1">IF($D$4=20,S8,0)+IF($D$4=25,T8,0)+IF($D$4=31,U8,0)+IF($D$4=5,P8,0)+IF($D$4=10,Q8,0)+IF($D$4=15,R8,0)</f>
        <v>26</v>
      </c>
      <c r="D8" s="416" t="str">
        <f t="shared" ref="D8:D38" si="2">MID("日月火水木金土",WEEKDAY(DATE(IF(B8&gt;$B$38,$X$4-1,$X$4),B8,C8),1),1)</f>
        <v>月</v>
      </c>
      <c r="E8" s="452">
        <f t="shared" ref="E8:E38" si="3">IF($C$5="休日設定自由",H8,G8)</f>
        <v>0</v>
      </c>
      <c r="F8" s="216"/>
      <c r="G8" s="354">
        <f t="shared" ref="G8:G38" si="4">IF($C$5="休日設定自由",0,IF(M8=FALSE,I8,J8))</f>
        <v>0</v>
      </c>
      <c r="H8" s="361">
        <f>IF(M8=TRUE,"Q",0)</f>
        <v>0</v>
      </c>
      <c r="I8" s="355">
        <f t="shared" ref="I8:I13" si="5">IF(K8=TRUE,0,"Q")</f>
        <v>0</v>
      </c>
      <c r="J8" s="356" t="str">
        <f>+IF(I8=0,"Q",0)</f>
        <v>Q</v>
      </c>
      <c r="K8" s="358" t="b">
        <f t="shared" ref="K8:K38" si="6">IF($C$5=D8,"q",0)=IF($C$6=D8,"q",0)</f>
        <v>1</v>
      </c>
      <c r="L8" s="357"/>
      <c r="M8" s="8" t="b">
        <v>0</v>
      </c>
      <c r="P8" s="8">
        <v>6</v>
      </c>
      <c r="Q8" s="8">
        <v>11</v>
      </c>
      <c r="R8" s="8">
        <v>16</v>
      </c>
      <c r="S8" s="337">
        <v>21</v>
      </c>
      <c r="T8" s="338">
        <v>26</v>
      </c>
      <c r="U8" s="338">
        <v>1</v>
      </c>
      <c r="W8" s="142"/>
      <c r="Y8" s="8"/>
      <c r="Z8" s="8"/>
      <c r="AA8" s="8"/>
      <c r="AB8" s="8"/>
      <c r="AC8" s="860"/>
      <c r="AD8" s="860"/>
      <c r="AE8" s="860"/>
      <c r="AF8" s="860"/>
      <c r="AG8" s="860"/>
      <c r="AH8" s="860"/>
      <c r="AI8" s="860"/>
      <c r="AJ8" s="535"/>
      <c r="AK8" s="845" t="s">
        <v>45</v>
      </c>
      <c r="AL8" s="846"/>
      <c r="AM8" s="483">
        <v>22</v>
      </c>
      <c r="AN8" s="484">
        <f>INT(AM8)/24+(AM8-INT(AM8))*100/60/24</f>
        <v>0.91666666666666696</v>
      </c>
      <c r="AO8" s="343" t="s">
        <v>175</v>
      </c>
      <c r="AR8" s="167"/>
      <c r="AS8" s="167"/>
      <c r="AT8" s="167"/>
    </row>
    <row r="9" spans="1:51" ht="14.25" customHeight="1" thickBot="1">
      <c r="B9" s="388">
        <f t="shared" si="0"/>
        <v>3</v>
      </c>
      <c r="C9" s="341">
        <f t="shared" si="1"/>
        <v>27</v>
      </c>
      <c r="D9" s="416" t="str">
        <f t="shared" si="2"/>
        <v>火</v>
      </c>
      <c r="E9" s="452">
        <f t="shared" si="3"/>
        <v>0</v>
      </c>
      <c r="F9" s="216"/>
      <c r="G9" s="354">
        <f t="shared" si="4"/>
        <v>0</v>
      </c>
      <c r="H9" s="361">
        <f t="shared" ref="H9:H38" si="7">IF(M9=TRUE,"Q",0)</f>
        <v>0</v>
      </c>
      <c r="I9" s="355">
        <f t="shared" si="5"/>
        <v>0</v>
      </c>
      <c r="J9" s="356" t="str">
        <f t="shared" ref="J9:J38" si="8">+IF(I9=0,"Q",0)</f>
        <v>Q</v>
      </c>
      <c r="K9" s="358" t="b">
        <f t="shared" si="6"/>
        <v>1</v>
      </c>
      <c r="L9" s="357"/>
      <c r="M9" s="8" t="b">
        <v>0</v>
      </c>
      <c r="N9" s="167"/>
      <c r="O9" s="167"/>
      <c r="P9" s="8">
        <v>7</v>
      </c>
      <c r="Q9" s="8">
        <v>12</v>
      </c>
      <c r="R9" s="8">
        <v>17</v>
      </c>
      <c r="S9" s="220">
        <v>22</v>
      </c>
      <c r="T9" s="219">
        <v>27</v>
      </c>
      <c r="U9" s="219">
        <v>2</v>
      </c>
      <c r="V9" s="167"/>
      <c r="W9" s="142"/>
      <c r="Y9" s="8"/>
      <c r="Z9" s="8"/>
      <c r="AA9" s="8"/>
      <c r="AB9" s="8"/>
      <c r="AC9" s="536"/>
      <c r="AD9" s="536"/>
      <c r="AE9" s="536"/>
      <c r="AF9" s="537"/>
      <c r="AG9" s="538"/>
      <c r="AH9" s="538"/>
      <c r="AI9" s="857"/>
      <c r="AJ9" s="857"/>
      <c r="AK9" s="852"/>
      <c r="AL9" s="852"/>
      <c r="AM9" s="847"/>
      <c r="AN9" s="847"/>
      <c r="AO9" s="847"/>
      <c r="AR9" s="863">
        <f ca="1">TODAY()</f>
        <v>40152</v>
      </c>
      <c r="AS9" s="863"/>
      <c r="AT9" s="863"/>
    </row>
    <row r="10" spans="1:51" s="277" customFormat="1" ht="15" customHeight="1">
      <c r="A10" s="415"/>
      <c r="B10" s="388">
        <f t="shared" si="0"/>
        <v>3</v>
      </c>
      <c r="C10" s="341">
        <f t="shared" si="1"/>
        <v>28</v>
      </c>
      <c r="D10" s="416" t="str">
        <f t="shared" si="2"/>
        <v>水</v>
      </c>
      <c r="E10" s="444">
        <f t="shared" si="3"/>
        <v>0</v>
      </c>
      <c r="F10" s="417"/>
      <c r="G10" s="418">
        <f t="shared" si="4"/>
        <v>0</v>
      </c>
      <c r="H10" s="419">
        <f t="shared" si="7"/>
        <v>0</v>
      </c>
      <c r="I10" s="420">
        <f t="shared" si="5"/>
        <v>0</v>
      </c>
      <c r="J10" s="421" t="str">
        <f t="shared" si="8"/>
        <v>Q</v>
      </c>
      <c r="K10" s="422" t="b">
        <f t="shared" si="6"/>
        <v>1</v>
      </c>
      <c r="L10" s="423"/>
      <c r="M10" s="277" t="b">
        <v>0</v>
      </c>
      <c r="N10" s="424"/>
      <c r="O10" s="424"/>
      <c r="P10" s="277">
        <v>8</v>
      </c>
      <c r="Q10" s="277">
        <v>13</v>
      </c>
      <c r="R10" s="277">
        <v>18</v>
      </c>
      <c r="S10" s="425">
        <v>23</v>
      </c>
      <c r="T10" s="426">
        <v>28</v>
      </c>
      <c r="U10" s="426">
        <v>3</v>
      </c>
      <c r="V10" s="424"/>
      <c r="W10" s="427"/>
      <c r="X10" s="428" t="s">
        <v>89</v>
      </c>
      <c r="Y10" s="679" t="s">
        <v>52</v>
      </c>
      <c r="Z10" s="680" t="s">
        <v>232</v>
      </c>
      <c r="AA10" s="679" t="s">
        <v>245</v>
      </c>
      <c r="AB10" s="681" t="s">
        <v>226</v>
      </c>
      <c r="AC10" s="682" t="s">
        <v>174</v>
      </c>
      <c r="AD10" s="534"/>
      <c r="AE10" s="429"/>
      <c r="AF10" s="430" t="s">
        <v>98</v>
      </c>
      <c r="AG10" s="861" t="s">
        <v>233</v>
      </c>
      <c r="AH10" s="862"/>
      <c r="AI10" s="675" t="s">
        <v>14</v>
      </c>
      <c r="AJ10" s="431" t="s">
        <v>99</v>
      </c>
      <c r="AK10" s="432" t="s">
        <v>100</v>
      </c>
      <c r="AL10" s="433" t="s">
        <v>96</v>
      </c>
      <c r="AM10" s="434" t="s">
        <v>177</v>
      </c>
      <c r="AN10" s="481"/>
      <c r="AO10" s="435" t="s">
        <v>101</v>
      </c>
      <c r="AP10" s="436" t="s">
        <v>105</v>
      </c>
      <c r="AQ10" s="440" t="s">
        <v>301</v>
      </c>
      <c r="AR10" s="769" t="s">
        <v>298</v>
      </c>
      <c r="AS10" s="770" t="s">
        <v>90</v>
      </c>
      <c r="AT10" s="873" t="s">
        <v>325</v>
      </c>
      <c r="AU10" s="856"/>
      <c r="AV10" s="856"/>
      <c r="AW10" s="856"/>
      <c r="AX10" s="438"/>
      <c r="AY10" s="438"/>
    </row>
    <row r="11" spans="1:51" ht="15.75" customHeight="1">
      <c r="B11" s="388">
        <f t="shared" si="0"/>
        <v>3</v>
      </c>
      <c r="C11" s="341">
        <f t="shared" si="1"/>
        <v>29</v>
      </c>
      <c r="D11" s="416" t="str">
        <f t="shared" si="2"/>
        <v>木</v>
      </c>
      <c r="E11" s="452">
        <f t="shared" si="3"/>
        <v>0</v>
      </c>
      <c r="F11" s="216"/>
      <c r="G11" s="354">
        <f t="shared" si="4"/>
        <v>0</v>
      </c>
      <c r="H11" s="361">
        <f t="shared" si="7"/>
        <v>0</v>
      </c>
      <c r="I11" s="355">
        <f t="shared" si="5"/>
        <v>0</v>
      </c>
      <c r="J11" s="356" t="str">
        <f t="shared" si="8"/>
        <v>Q</v>
      </c>
      <c r="K11" s="358" t="b">
        <f t="shared" si="6"/>
        <v>1</v>
      </c>
      <c r="L11" s="357"/>
      <c r="M11" s="8" t="b">
        <v>0</v>
      </c>
      <c r="P11" s="8">
        <v>9</v>
      </c>
      <c r="Q11" s="8">
        <v>14</v>
      </c>
      <c r="R11" s="8">
        <v>19</v>
      </c>
      <c r="S11" s="220">
        <v>24</v>
      </c>
      <c r="T11" s="219">
        <v>29</v>
      </c>
      <c r="U11" s="219">
        <v>4</v>
      </c>
      <c r="W11" s="344" t="s">
        <v>24</v>
      </c>
      <c r="X11" s="285" t="s">
        <v>123</v>
      </c>
      <c r="Y11" s="683"/>
      <c r="Z11" s="684">
        <f ca="1">IF(Y11=0,0,(DATEDIF(Y11,NOW(),"Y")))</f>
        <v>0</v>
      </c>
      <c r="AA11" s="685"/>
      <c r="AB11" s="686" t="s">
        <v>56</v>
      </c>
      <c r="AC11" s="687"/>
      <c r="AD11" s="8" t="b">
        <v>0</v>
      </c>
      <c r="AE11" s="342">
        <f>IF(AD11=TRUE,1,0)</f>
        <v>0</v>
      </c>
      <c r="AF11" s="286">
        <v>200</v>
      </c>
      <c r="AG11" s="853">
        <v>300</v>
      </c>
      <c r="AH11" s="854"/>
      <c r="AI11" s="676">
        <v>400</v>
      </c>
      <c r="AJ11" s="700">
        <v>500</v>
      </c>
      <c r="AK11" s="287">
        <v>600</v>
      </c>
      <c r="AL11" s="482">
        <v>700</v>
      </c>
      <c r="AM11" s="287">
        <v>800</v>
      </c>
      <c r="AN11" s="493"/>
      <c r="AO11" s="345">
        <v>900</v>
      </c>
      <c r="AP11" s="194"/>
      <c r="AQ11" s="678">
        <v>36440</v>
      </c>
      <c r="AR11" s="701" t="str">
        <f ca="1">IF(AQ11&gt;0,DATEDIF(AQ11,TODAY(),"Y")&amp;"年"&amp;DATEDIF(AQ11,TODAY(),"YM")&amp;"ヶ月",0)</f>
        <v>10年1ヶ月</v>
      </c>
      <c r="AS11" s="190"/>
      <c r="AT11" s="190"/>
      <c r="AU11" s="191"/>
      <c r="AV11" s="191"/>
      <c r="AW11" s="191"/>
      <c r="AX11" s="191"/>
      <c r="AY11" s="191"/>
    </row>
    <row r="12" spans="1:51" ht="15.75" customHeight="1">
      <c r="B12" s="388">
        <f t="shared" si="0"/>
        <v>3</v>
      </c>
      <c r="C12" s="341">
        <f t="shared" si="1"/>
        <v>30</v>
      </c>
      <c r="D12" s="416" t="str">
        <f t="shared" si="2"/>
        <v>金</v>
      </c>
      <c r="E12" s="452">
        <f t="shared" si="3"/>
        <v>0</v>
      </c>
      <c r="F12" s="216"/>
      <c r="G12" s="354">
        <f t="shared" si="4"/>
        <v>0</v>
      </c>
      <c r="H12" s="361">
        <f t="shared" si="7"/>
        <v>0</v>
      </c>
      <c r="I12" s="355">
        <f t="shared" si="5"/>
        <v>0</v>
      </c>
      <c r="J12" s="356" t="str">
        <f t="shared" si="8"/>
        <v>Q</v>
      </c>
      <c r="K12" s="358" t="b">
        <f t="shared" si="6"/>
        <v>1</v>
      </c>
      <c r="L12" s="357"/>
      <c r="M12" s="8" t="b">
        <v>0</v>
      </c>
      <c r="P12" s="8">
        <v>10</v>
      </c>
      <c r="Q12" s="8">
        <v>15</v>
      </c>
      <c r="R12" s="8">
        <v>20</v>
      </c>
      <c r="S12" s="220">
        <v>25</v>
      </c>
      <c r="T12" s="219">
        <v>30</v>
      </c>
      <c r="U12" s="219">
        <v>5</v>
      </c>
      <c r="W12" s="344" t="s">
        <v>71</v>
      </c>
      <c r="X12" s="285" t="s">
        <v>145</v>
      </c>
      <c r="Y12" s="683"/>
      <c r="Z12" s="684">
        <f ca="1">IF(Y12=0,0,(DATEDIF(Y12,NOW(),"Y")))</f>
        <v>0</v>
      </c>
      <c r="AA12" s="685"/>
      <c r="AB12" s="686"/>
      <c r="AC12" s="687"/>
      <c r="AD12" s="8" t="b">
        <v>0</v>
      </c>
      <c r="AE12" s="342">
        <f>IF(AD12=TRUE,1,0)</f>
        <v>0</v>
      </c>
      <c r="AF12" s="286"/>
      <c r="AG12" s="853"/>
      <c r="AH12" s="854"/>
      <c r="AI12" s="676"/>
      <c r="AJ12" s="700"/>
      <c r="AK12" s="287"/>
      <c r="AL12" s="482"/>
      <c r="AM12" s="287"/>
      <c r="AN12" s="493"/>
      <c r="AO12" s="345"/>
      <c r="AP12" s="194"/>
      <c r="AQ12" s="678"/>
      <c r="AR12" s="701">
        <f ca="1">IF(AQ12&gt;0,DATEDIF(AQ12,TODAY(),"Y")&amp;"年"&amp;DATEDIF(AQ12,TODAY(),"YM")&amp;"ヶ月",0)</f>
        <v>0</v>
      </c>
      <c r="AS12" s="190"/>
      <c r="AT12" s="190"/>
      <c r="AU12" s="191"/>
      <c r="AV12" s="191"/>
      <c r="AW12" s="191"/>
      <c r="AX12" s="191"/>
      <c r="AY12" s="191"/>
    </row>
    <row r="13" spans="1:51" ht="15.75" customHeight="1">
      <c r="B13" s="388">
        <f t="shared" si="0"/>
        <v>3</v>
      </c>
      <c r="C13" s="341">
        <f t="shared" si="1"/>
        <v>31</v>
      </c>
      <c r="D13" s="416" t="str">
        <f t="shared" si="2"/>
        <v>土</v>
      </c>
      <c r="E13" s="452" t="str">
        <f t="shared" si="3"/>
        <v>Q</v>
      </c>
      <c r="F13" s="216"/>
      <c r="G13" s="354" t="str">
        <f t="shared" si="4"/>
        <v>Q</v>
      </c>
      <c r="H13" s="361">
        <f t="shared" si="7"/>
        <v>0</v>
      </c>
      <c r="I13" s="355" t="str">
        <f t="shared" si="5"/>
        <v>Q</v>
      </c>
      <c r="J13" s="356">
        <f t="shared" si="8"/>
        <v>0</v>
      </c>
      <c r="K13" s="358" t="b">
        <f t="shared" si="6"/>
        <v>0</v>
      </c>
      <c r="L13" s="357"/>
      <c r="M13" s="8" t="b">
        <v>0</v>
      </c>
      <c r="P13" s="8">
        <v>11</v>
      </c>
      <c r="Q13" s="8">
        <v>16</v>
      </c>
      <c r="R13" s="8">
        <v>21</v>
      </c>
      <c r="S13" s="220">
        <v>26</v>
      </c>
      <c r="T13" s="219">
        <v>31</v>
      </c>
      <c r="U13" s="219">
        <v>6</v>
      </c>
      <c r="W13" s="344"/>
      <c r="X13" s="285"/>
      <c r="Y13" s="683"/>
      <c r="Z13" s="688"/>
      <c r="AA13" s="687"/>
      <c r="AB13" s="689"/>
      <c r="AC13" s="690"/>
      <c r="AD13" s="269"/>
      <c r="AE13" s="309"/>
      <c r="AF13" s="286"/>
      <c r="AG13" s="853"/>
      <c r="AH13" s="854"/>
      <c r="AI13" s="676"/>
      <c r="AJ13" s="700"/>
      <c r="AK13" s="287"/>
      <c r="AL13" s="287"/>
      <c r="AM13" s="287"/>
      <c r="AN13" s="482"/>
      <c r="AO13" s="345"/>
      <c r="AP13" s="194"/>
      <c r="AQ13" s="270"/>
      <c r="AR13" s="190"/>
      <c r="AS13" s="190"/>
      <c r="AT13" s="190"/>
      <c r="AU13" s="191"/>
      <c r="AV13" s="191"/>
      <c r="AW13" s="191"/>
      <c r="AX13" s="191"/>
      <c r="AY13" s="191"/>
    </row>
    <row r="14" spans="1:51" ht="15.75" customHeight="1">
      <c r="B14" s="388">
        <f t="shared" si="0"/>
        <v>4</v>
      </c>
      <c r="C14" s="341">
        <f t="shared" si="1"/>
        <v>1</v>
      </c>
      <c r="D14" s="416" t="str">
        <f t="shared" si="2"/>
        <v>日</v>
      </c>
      <c r="E14" s="452" t="str">
        <f t="shared" si="3"/>
        <v>Q</v>
      </c>
      <c r="F14" s="216"/>
      <c r="G14" s="354" t="str">
        <f t="shared" si="4"/>
        <v>Q</v>
      </c>
      <c r="H14" s="361">
        <f t="shared" si="7"/>
        <v>0</v>
      </c>
      <c r="I14" s="355" t="str">
        <f t="shared" ref="I14:I38" si="9">IF(K14=TRUE,0,"Q")</f>
        <v>Q</v>
      </c>
      <c r="J14" s="356">
        <f t="shared" si="8"/>
        <v>0</v>
      </c>
      <c r="K14" s="358" t="b">
        <f t="shared" si="6"/>
        <v>0</v>
      </c>
      <c r="L14" s="357"/>
      <c r="M14" s="8" t="b">
        <v>0</v>
      </c>
      <c r="P14" s="8">
        <v>12</v>
      </c>
      <c r="Q14" s="8">
        <v>17</v>
      </c>
      <c r="R14" s="8">
        <v>22</v>
      </c>
      <c r="S14" s="220">
        <v>27</v>
      </c>
      <c r="T14" s="219">
        <v>1</v>
      </c>
      <c r="U14" s="219">
        <v>7</v>
      </c>
      <c r="W14" s="142"/>
      <c r="Y14" s="691"/>
      <c r="Z14" s="691"/>
      <c r="AA14" s="691"/>
      <c r="AB14" s="691"/>
      <c r="AC14" s="691"/>
      <c r="AU14" s="147"/>
    </row>
    <row r="15" spans="1:51" ht="15.75" customHeight="1">
      <c r="B15" s="388">
        <f t="shared" si="0"/>
        <v>4</v>
      </c>
      <c r="C15" s="341">
        <f t="shared" si="1"/>
        <v>2</v>
      </c>
      <c r="D15" s="416" t="str">
        <f t="shared" si="2"/>
        <v>月</v>
      </c>
      <c r="E15" s="452">
        <f t="shared" si="3"/>
        <v>0</v>
      </c>
      <c r="F15" s="216"/>
      <c r="G15" s="354">
        <f t="shared" si="4"/>
        <v>0</v>
      </c>
      <c r="H15" s="361">
        <f t="shared" si="7"/>
        <v>0</v>
      </c>
      <c r="I15" s="355">
        <f t="shared" si="9"/>
        <v>0</v>
      </c>
      <c r="J15" s="356" t="str">
        <f t="shared" si="8"/>
        <v>Q</v>
      </c>
      <c r="K15" s="358" t="b">
        <f t="shared" si="6"/>
        <v>1</v>
      </c>
      <c r="L15" s="357"/>
      <c r="M15" s="8" t="b">
        <v>0</v>
      </c>
      <c r="P15" s="8">
        <v>13</v>
      </c>
      <c r="Q15" s="8">
        <v>18</v>
      </c>
      <c r="R15" s="8">
        <v>23</v>
      </c>
      <c r="S15" s="220">
        <v>28</v>
      </c>
      <c r="T15" s="219">
        <v>2</v>
      </c>
      <c r="U15" s="219">
        <v>8</v>
      </c>
      <c r="W15" s="217"/>
      <c r="Y15" s="691"/>
      <c r="Z15" s="691"/>
      <c r="AA15" s="691"/>
      <c r="AB15" s="691"/>
      <c r="AC15" s="691"/>
      <c r="AR15" s="141"/>
      <c r="AS15" s="141"/>
      <c r="AU15" s="147"/>
    </row>
    <row r="16" spans="1:51" s="277" customFormat="1" ht="15.75" customHeight="1">
      <c r="A16" s="415"/>
      <c r="B16" s="388">
        <f t="shared" si="0"/>
        <v>4</v>
      </c>
      <c r="C16" s="341">
        <f t="shared" si="1"/>
        <v>3</v>
      </c>
      <c r="D16" s="416" t="str">
        <f t="shared" si="2"/>
        <v>火</v>
      </c>
      <c r="E16" s="444">
        <f t="shared" si="3"/>
        <v>0</v>
      </c>
      <c r="F16" s="417"/>
      <c r="G16" s="418">
        <f t="shared" si="4"/>
        <v>0</v>
      </c>
      <c r="H16" s="419">
        <f t="shared" si="7"/>
        <v>0</v>
      </c>
      <c r="I16" s="420">
        <f t="shared" si="9"/>
        <v>0</v>
      </c>
      <c r="J16" s="421" t="str">
        <f t="shared" si="8"/>
        <v>Q</v>
      </c>
      <c r="K16" s="422" t="b">
        <f t="shared" si="6"/>
        <v>1</v>
      </c>
      <c r="L16" s="423"/>
      <c r="M16" s="277" t="b">
        <v>0</v>
      </c>
      <c r="P16" s="277">
        <v>14</v>
      </c>
      <c r="Q16" s="277">
        <v>19</v>
      </c>
      <c r="R16" s="277">
        <v>24</v>
      </c>
      <c r="S16" s="425">
        <v>29</v>
      </c>
      <c r="T16" s="426">
        <v>3</v>
      </c>
      <c r="U16" s="426">
        <v>9</v>
      </c>
      <c r="W16" s="439"/>
      <c r="X16" s="440" t="s">
        <v>91</v>
      </c>
      <c r="Y16" s="679" t="s">
        <v>52</v>
      </c>
      <c r="Z16" s="680" t="s">
        <v>232</v>
      </c>
      <c r="AA16" s="679" t="s">
        <v>245</v>
      </c>
      <c r="AB16" s="681" t="s">
        <v>226</v>
      </c>
      <c r="AC16" s="692" t="s">
        <v>174</v>
      </c>
      <c r="AD16" s="441"/>
      <c r="AE16" s="442"/>
      <c r="AF16" s="834" t="s">
        <v>229</v>
      </c>
      <c r="AG16" s="835"/>
      <c r="AH16" s="436" t="s">
        <v>105</v>
      </c>
      <c r="AI16" s="440" t="s">
        <v>301</v>
      </c>
      <c r="AJ16" s="836" t="s">
        <v>298</v>
      </c>
      <c r="AK16" s="837"/>
      <c r="AL16" s="843" t="s">
        <v>90</v>
      </c>
      <c r="AM16" s="844"/>
      <c r="AN16" s="437" t="s">
        <v>230</v>
      </c>
      <c r="AO16" s="855" t="s">
        <v>326</v>
      </c>
      <c r="AP16" s="856"/>
      <c r="AQ16" s="856"/>
      <c r="AR16" s="674"/>
      <c r="AS16" s="674"/>
      <c r="AT16" s="674"/>
    </row>
    <row r="17" spans="2:51" ht="15.75" customHeight="1">
      <c r="B17" s="388">
        <f t="shared" si="0"/>
        <v>4</v>
      </c>
      <c r="C17" s="341">
        <f t="shared" si="1"/>
        <v>4</v>
      </c>
      <c r="D17" s="416" t="str">
        <f t="shared" si="2"/>
        <v>水</v>
      </c>
      <c r="E17" s="452">
        <f t="shared" si="3"/>
        <v>0</v>
      </c>
      <c r="F17" s="216"/>
      <c r="G17" s="354">
        <f t="shared" si="4"/>
        <v>0</v>
      </c>
      <c r="H17" s="361">
        <f t="shared" si="7"/>
        <v>0</v>
      </c>
      <c r="I17" s="355">
        <f t="shared" si="9"/>
        <v>0</v>
      </c>
      <c r="J17" s="356" t="str">
        <f t="shared" si="8"/>
        <v>Q</v>
      </c>
      <c r="K17" s="358" t="b">
        <f t="shared" si="6"/>
        <v>1</v>
      </c>
      <c r="L17" s="357"/>
      <c r="M17" s="8" t="b">
        <v>0</v>
      </c>
      <c r="P17" s="8">
        <v>15</v>
      </c>
      <c r="Q17" s="8">
        <v>20</v>
      </c>
      <c r="R17" s="8">
        <v>25</v>
      </c>
      <c r="S17" s="220">
        <v>30</v>
      </c>
      <c r="T17" s="219">
        <v>4</v>
      </c>
      <c r="U17" s="219">
        <v>10</v>
      </c>
      <c r="W17" s="143" t="s">
        <v>104</v>
      </c>
      <c r="X17" s="285" t="s">
        <v>104</v>
      </c>
      <c r="Y17" s="683"/>
      <c r="Z17" s="693">
        <f ca="1">IF(Y17=0,0,(DATEDIF(Y17,NOW(),"Y")))</f>
        <v>0</v>
      </c>
      <c r="AA17" s="694"/>
      <c r="AB17" s="695"/>
      <c r="AC17" s="696"/>
      <c r="AD17" s="8" t="b">
        <v>0</v>
      </c>
      <c r="AE17" s="342">
        <f>IF(AD17=TRUE,1,0)</f>
        <v>0</v>
      </c>
      <c r="AF17" s="832"/>
      <c r="AG17" s="833"/>
      <c r="AH17" s="194"/>
      <c r="AI17" s="678"/>
      <c r="AJ17" s="841">
        <f ca="1">IF(AI17&gt;0,DATEDIF(AI17,TODAY(),"Y")&amp;"年"&amp;DATEDIF(AI17,TODAY(),"YM")&amp;"ヶ月",0)</f>
        <v>0</v>
      </c>
      <c r="AK17" s="842"/>
      <c r="AL17" s="332"/>
      <c r="AM17" s="191"/>
      <c r="AN17" s="191"/>
      <c r="AO17" s="190"/>
      <c r="AP17" s="191"/>
      <c r="AQ17" s="191"/>
      <c r="AR17" s="191"/>
      <c r="AS17" s="191"/>
      <c r="AT17" s="191"/>
    </row>
    <row r="18" spans="2:51" ht="15.75" customHeight="1">
      <c r="B18" s="388">
        <f t="shared" si="0"/>
        <v>4</v>
      </c>
      <c r="C18" s="341">
        <f t="shared" si="1"/>
        <v>5</v>
      </c>
      <c r="D18" s="416" t="str">
        <f t="shared" si="2"/>
        <v>木</v>
      </c>
      <c r="E18" s="452">
        <f t="shared" si="3"/>
        <v>0</v>
      </c>
      <c r="F18" s="216"/>
      <c r="G18" s="354">
        <f t="shared" si="4"/>
        <v>0</v>
      </c>
      <c r="H18" s="361">
        <f t="shared" si="7"/>
        <v>0</v>
      </c>
      <c r="I18" s="355">
        <f t="shared" si="9"/>
        <v>0</v>
      </c>
      <c r="J18" s="356" t="str">
        <f t="shared" si="8"/>
        <v>Q</v>
      </c>
      <c r="K18" s="358" t="b">
        <f t="shared" si="6"/>
        <v>1</v>
      </c>
      <c r="L18" s="357"/>
      <c r="M18" s="8" t="b">
        <v>0</v>
      </c>
      <c r="P18" s="8">
        <v>16</v>
      </c>
      <c r="Q18" s="8">
        <v>21</v>
      </c>
      <c r="R18" s="8">
        <v>26</v>
      </c>
      <c r="S18" s="220">
        <v>31</v>
      </c>
      <c r="T18" s="219">
        <v>5</v>
      </c>
      <c r="U18" s="219">
        <v>11</v>
      </c>
      <c r="W18" s="143" t="s">
        <v>97</v>
      </c>
      <c r="X18" s="285" t="s">
        <v>97</v>
      </c>
      <c r="Y18" s="683"/>
      <c r="Z18" s="693">
        <f ca="1">IF(Y18=0,0,(DATEDIF(Y18,NOW(),"Y")))</f>
        <v>0</v>
      </c>
      <c r="AA18" s="694"/>
      <c r="AB18" s="695"/>
      <c r="AC18" s="696"/>
      <c r="AD18" s="8" t="b">
        <v>0</v>
      </c>
      <c r="AE18" s="342">
        <f>IF(AD18=TRUE,1,0)</f>
        <v>0</v>
      </c>
      <c r="AF18" s="832"/>
      <c r="AG18" s="833"/>
      <c r="AH18" s="194"/>
      <c r="AI18" s="678"/>
      <c r="AJ18" s="841">
        <f ca="1">IF(AI18&gt;0,DATEDIF(AI18,TODAY(),"Y")&amp;"年"&amp;DATEDIF(AI18,TODAY(),"YM")&amp;"ヶ月",0)</f>
        <v>0</v>
      </c>
      <c r="AK18" s="842"/>
      <c r="AL18" s="332"/>
      <c r="AM18" s="191"/>
      <c r="AN18" s="191"/>
      <c r="AO18" s="190"/>
      <c r="AP18" s="191"/>
      <c r="AQ18" s="191"/>
      <c r="AR18" s="191"/>
      <c r="AS18" s="191"/>
      <c r="AT18" s="191"/>
    </row>
    <row r="19" spans="2:51" ht="15.75" customHeight="1">
      <c r="B19" s="388">
        <f t="shared" si="0"/>
        <v>4</v>
      </c>
      <c r="C19" s="341">
        <f t="shared" si="1"/>
        <v>6</v>
      </c>
      <c r="D19" s="416" t="str">
        <f t="shared" si="2"/>
        <v>金</v>
      </c>
      <c r="E19" s="452">
        <f t="shared" si="3"/>
        <v>0</v>
      </c>
      <c r="F19" s="216"/>
      <c r="G19" s="354">
        <f t="shared" si="4"/>
        <v>0</v>
      </c>
      <c r="H19" s="361">
        <f t="shared" si="7"/>
        <v>0</v>
      </c>
      <c r="I19" s="355">
        <f t="shared" si="9"/>
        <v>0</v>
      </c>
      <c r="J19" s="356" t="str">
        <f t="shared" si="8"/>
        <v>Q</v>
      </c>
      <c r="K19" s="358" t="b">
        <f t="shared" si="6"/>
        <v>1</v>
      </c>
      <c r="L19" s="357"/>
      <c r="M19" s="8" t="b">
        <v>0</v>
      </c>
      <c r="P19" s="8">
        <v>17</v>
      </c>
      <c r="Q19" s="8">
        <v>22</v>
      </c>
      <c r="R19" s="8">
        <v>27</v>
      </c>
      <c r="S19" s="220">
        <v>1</v>
      </c>
      <c r="T19" s="219">
        <v>6</v>
      </c>
      <c r="U19" s="219">
        <v>12</v>
      </c>
      <c r="W19" s="143"/>
      <c r="X19" s="285"/>
      <c r="Y19" s="683"/>
      <c r="Z19" s="697"/>
      <c r="AA19" s="698"/>
      <c r="AB19" s="698"/>
      <c r="AC19" s="699"/>
      <c r="AD19" s="269"/>
      <c r="AE19" s="309"/>
      <c r="AF19" s="832"/>
      <c r="AG19" s="833"/>
      <c r="AH19" s="193"/>
      <c r="AI19" s="677"/>
      <c r="AJ19" s="838"/>
      <c r="AK19" s="839"/>
      <c r="AL19" s="332"/>
      <c r="AM19" s="191"/>
      <c r="AN19" s="191"/>
      <c r="AO19" s="190"/>
      <c r="AP19" s="191"/>
      <c r="AQ19" s="191"/>
      <c r="AR19" s="191"/>
      <c r="AS19" s="191"/>
      <c r="AT19" s="191"/>
    </row>
    <row r="20" spans="2:51" ht="15.75" customHeight="1">
      <c r="B20" s="388">
        <f t="shared" si="0"/>
        <v>4</v>
      </c>
      <c r="C20" s="341">
        <f t="shared" si="1"/>
        <v>7</v>
      </c>
      <c r="D20" s="416" t="str">
        <f t="shared" si="2"/>
        <v>土</v>
      </c>
      <c r="E20" s="452" t="str">
        <f t="shared" si="3"/>
        <v>Q</v>
      </c>
      <c r="F20" s="216"/>
      <c r="G20" s="354" t="str">
        <f t="shared" si="4"/>
        <v>Q</v>
      </c>
      <c r="H20" s="361">
        <f t="shared" si="7"/>
        <v>0</v>
      </c>
      <c r="I20" s="355" t="str">
        <f t="shared" si="9"/>
        <v>Q</v>
      </c>
      <c r="J20" s="356">
        <f t="shared" si="8"/>
        <v>0</v>
      </c>
      <c r="K20" s="358" t="b">
        <f t="shared" si="6"/>
        <v>0</v>
      </c>
      <c r="L20" s="357"/>
      <c r="M20" s="8" t="b">
        <v>0</v>
      </c>
      <c r="P20" s="8">
        <v>18</v>
      </c>
      <c r="Q20" s="8">
        <v>23</v>
      </c>
      <c r="R20" s="8">
        <v>28</v>
      </c>
      <c r="S20" s="220">
        <v>2</v>
      </c>
      <c r="T20" s="219">
        <v>7</v>
      </c>
      <c r="U20" s="219">
        <v>13</v>
      </c>
      <c r="X20" s="141" t="s">
        <v>135</v>
      </c>
    </row>
    <row r="21" spans="2:51" ht="15.75" customHeight="1">
      <c r="B21" s="388">
        <f t="shared" si="0"/>
        <v>4</v>
      </c>
      <c r="C21" s="341">
        <f t="shared" si="1"/>
        <v>8</v>
      </c>
      <c r="D21" s="416" t="str">
        <f t="shared" si="2"/>
        <v>日</v>
      </c>
      <c r="E21" s="452">
        <f t="shared" si="3"/>
        <v>0</v>
      </c>
      <c r="F21" s="216"/>
      <c r="G21" s="354">
        <f t="shared" si="4"/>
        <v>0</v>
      </c>
      <c r="H21" s="361" t="str">
        <f t="shared" si="7"/>
        <v>Q</v>
      </c>
      <c r="I21" s="355" t="str">
        <f t="shared" si="9"/>
        <v>Q</v>
      </c>
      <c r="J21" s="356">
        <f t="shared" si="8"/>
        <v>0</v>
      </c>
      <c r="K21" s="358" t="b">
        <f t="shared" si="6"/>
        <v>0</v>
      </c>
      <c r="L21" s="357"/>
      <c r="M21" s="8" t="b">
        <v>1</v>
      </c>
      <c r="P21" s="8">
        <v>19</v>
      </c>
      <c r="Q21" s="8">
        <v>24</v>
      </c>
      <c r="R21" s="8">
        <v>29</v>
      </c>
      <c r="S21" s="220">
        <v>3</v>
      </c>
      <c r="T21" s="219">
        <v>8</v>
      </c>
      <c r="U21" s="219">
        <v>14</v>
      </c>
    </row>
    <row r="22" spans="2:51" ht="15.75" customHeight="1">
      <c r="B22" s="388">
        <f t="shared" si="0"/>
        <v>4</v>
      </c>
      <c r="C22" s="341">
        <f t="shared" si="1"/>
        <v>9</v>
      </c>
      <c r="D22" s="416" t="str">
        <f t="shared" si="2"/>
        <v>月</v>
      </c>
      <c r="E22" s="452">
        <f t="shared" si="3"/>
        <v>0</v>
      </c>
      <c r="F22" s="216"/>
      <c r="G22" s="354">
        <f t="shared" si="4"/>
        <v>0</v>
      </c>
      <c r="H22" s="361">
        <f t="shared" si="7"/>
        <v>0</v>
      </c>
      <c r="I22" s="355">
        <f t="shared" si="9"/>
        <v>0</v>
      </c>
      <c r="J22" s="356" t="str">
        <f t="shared" si="8"/>
        <v>Q</v>
      </c>
      <c r="K22" s="358" t="b">
        <f t="shared" si="6"/>
        <v>1</v>
      </c>
      <c r="L22" s="357"/>
      <c r="M22" s="8" t="b">
        <v>0</v>
      </c>
      <c r="P22" s="8">
        <v>20</v>
      </c>
      <c r="Q22" s="8">
        <v>25</v>
      </c>
      <c r="R22" s="8">
        <v>30</v>
      </c>
      <c r="S22" s="220">
        <v>4</v>
      </c>
      <c r="T22" s="219">
        <v>9</v>
      </c>
      <c r="U22" s="219">
        <v>15</v>
      </c>
    </row>
    <row r="23" spans="2:51" ht="15.75" customHeight="1">
      <c r="B23" s="388">
        <f t="shared" si="0"/>
        <v>4</v>
      </c>
      <c r="C23" s="341">
        <f t="shared" si="1"/>
        <v>10</v>
      </c>
      <c r="D23" s="416" t="str">
        <f t="shared" si="2"/>
        <v>火</v>
      </c>
      <c r="E23" s="452">
        <f t="shared" si="3"/>
        <v>0</v>
      </c>
      <c r="F23" s="216"/>
      <c r="G23" s="354">
        <f t="shared" si="4"/>
        <v>0</v>
      </c>
      <c r="H23" s="361">
        <f t="shared" si="7"/>
        <v>0</v>
      </c>
      <c r="I23" s="355">
        <f t="shared" si="9"/>
        <v>0</v>
      </c>
      <c r="J23" s="356" t="str">
        <f t="shared" si="8"/>
        <v>Q</v>
      </c>
      <c r="K23" s="358" t="b">
        <f t="shared" si="6"/>
        <v>1</v>
      </c>
      <c r="L23" s="357"/>
      <c r="M23" s="8" t="b">
        <v>0</v>
      </c>
      <c r="P23" s="8">
        <v>21</v>
      </c>
      <c r="Q23" s="8">
        <v>26</v>
      </c>
      <c r="R23" s="8">
        <v>31</v>
      </c>
      <c r="S23" s="220">
        <v>5</v>
      </c>
      <c r="T23" s="219">
        <v>10</v>
      </c>
      <c r="U23" s="219">
        <v>16</v>
      </c>
    </row>
    <row r="24" spans="2:51" ht="15.75" customHeight="1">
      <c r="B24" s="388">
        <f t="shared" si="0"/>
        <v>4</v>
      </c>
      <c r="C24" s="341">
        <f t="shared" si="1"/>
        <v>11</v>
      </c>
      <c r="D24" s="416" t="str">
        <f t="shared" si="2"/>
        <v>水</v>
      </c>
      <c r="E24" s="452">
        <f t="shared" si="3"/>
        <v>0</v>
      </c>
      <c r="F24" s="216"/>
      <c r="G24" s="354">
        <f t="shared" si="4"/>
        <v>0</v>
      </c>
      <c r="H24" s="361">
        <f t="shared" si="7"/>
        <v>0</v>
      </c>
      <c r="I24" s="355">
        <f t="shared" si="9"/>
        <v>0</v>
      </c>
      <c r="J24" s="356" t="str">
        <f t="shared" si="8"/>
        <v>Q</v>
      </c>
      <c r="K24" s="358" t="b">
        <f t="shared" si="6"/>
        <v>1</v>
      </c>
      <c r="L24" s="357"/>
      <c r="M24" s="8" t="b">
        <v>0</v>
      </c>
      <c r="P24" s="8">
        <v>22</v>
      </c>
      <c r="Q24" s="8">
        <v>27</v>
      </c>
      <c r="R24" s="8">
        <v>1</v>
      </c>
      <c r="S24" s="220">
        <v>6</v>
      </c>
      <c r="T24" s="219">
        <v>11</v>
      </c>
      <c r="U24" s="219">
        <v>17</v>
      </c>
      <c r="W24" s="167"/>
    </row>
    <row r="25" spans="2:51" ht="15.75" customHeight="1">
      <c r="B25" s="388">
        <f t="shared" si="0"/>
        <v>4</v>
      </c>
      <c r="C25" s="341">
        <f t="shared" si="1"/>
        <v>12</v>
      </c>
      <c r="D25" s="416" t="str">
        <f t="shared" si="2"/>
        <v>木</v>
      </c>
      <c r="E25" s="452">
        <f t="shared" si="3"/>
        <v>0</v>
      </c>
      <c r="F25" s="216"/>
      <c r="G25" s="354">
        <f t="shared" si="4"/>
        <v>0</v>
      </c>
      <c r="H25" s="361">
        <f t="shared" si="7"/>
        <v>0</v>
      </c>
      <c r="I25" s="355">
        <f t="shared" si="9"/>
        <v>0</v>
      </c>
      <c r="J25" s="356" t="str">
        <f t="shared" si="8"/>
        <v>Q</v>
      </c>
      <c r="K25" s="358" t="b">
        <f t="shared" si="6"/>
        <v>1</v>
      </c>
      <c r="L25" s="357"/>
      <c r="M25" s="8" t="b">
        <v>0</v>
      </c>
      <c r="P25" s="8">
        <v>23</v>
      </c>
      <c r="Q25" s="8">
        <v>28</v>
      </c>
      <c r="R25" s="8">
        <v>2</v>
      </c>
      <c r="S25" s="220">
        <v>7</v>
      </c>
      <c r="T25" s="219">
        <v>12</v>
      </c>
      <c r="U25" s="219">
        <v>18</v>
      </c>
      <c r="W25" s="167"/>
    </row>
    <row r="26" spans="2:51" ht="15.75" customHeight="1">
      <c r="B26" s="388">
        <f t="shared" si="0"/>
        <v>4</v>
      </c>
      <c r="C26" s="341">
        <f t="shared" si="1"/>
        <v>13</v>
      </c>
      <c r="D26" s="416" t="str">
        <f t="shared" si="2"/>
        <v>金</v>
      </c>
      <c r="E26" s="452">
        <f t="shared" si="3"/>
        <v>0</v>
      </c>
      <c r="F26" s="216"/>
      <c r="G26" s="354">
        <f t="shared" si="4"/>
        <v>0</v>
      </c>
      <c r="H26" s="361">
        <f t="shared" si="7"/>
        <v>0</v>
      </c>
      <c r="I26" s="355">
        <f t="shared" si="9"/>
        <v>0</v>
      </c>
      <c r="J26" s="356" t="str">
        <f t="shared" si="8"/>
        <v>Q</v>
      </c>
      <c r="K26" s="358" t="b">
        <f t="shared" si="6"/>
        <v>1</v>
      </c>
      <c r="L26" s="357"/>
      <c r="M26" s="8" t="b">
        <v>0</v>
      </c>
      <c r="P26" s="8">
        <v>24</v>
      </c>
      <c r="Q26" s="8">
        <v>29</v>
      </c>
      <c r="R26" s="8">
        <v>3</v>
      </c>
      <c r="S26" s="220">
        <v>8</v>
      </c>
      <c r="T26" s="219">
        <v>13</v>
      </c>
      <c r="U26" s="219">
        <v>19</v>
      </c>
      <c r="AX26" s="147"/>
    </row>
    <row r="27" spans="2:51" ht="15.75" customHeight="1">
      <c r="B27" s="388">
        <f t="shared" si="0"/>
        <v>4</v>
      </c>
      <c r="C27" s="341">
        <f t="shared" si="1"/>
        <v>14</v>
      </c>
      <c r="D27" s="416" t="str">
        <f t="shared" si="2"/>
        <v>土</v>
      </c>
      <c r="E27" s="452" t="str">
        <f t="shared" si="3"/>
        <v>Q</v>
      </c>
      <c r="F27" s="216"/>
      <c r="G27" s="354" t="str">
        <f t="shared" si="4"/>
        <v>Q</v>
      </c>
      <c r="H27" s="361">
        <f t="shared" si="7"/>
        <v>0</v>
      </c>
      <c r="I27" s="355" t="str">
        <f t="shared" si="9"/>
        <v>Q</v>
      </c>
      <c r="J27" s="356">
        <f t="shared" si="8"/>
        <v>0</v>
      </c>
      <c r="K27" s="358" t="b">
        <f t="shared" si="6"/>
        <v>0</v>
      </c>
      <c r="L27" s="357"/>
      <c r="M27" s="8" t="b">
        <v>0</v>
      </c>
      <c r="P27" s="8">
        <v>25</v>
      </c>
      <c r="Q27" s="8">
        <v>30</v>
      </c>
      <c r="R27" s="8">
        <v>4</v>
      </c>
      <c r="S27" s="220">
        <v>9</v>
      </c>
      <c r="T27" s="219">
        <v>14</v>
      </c>
      <c r="U27" s="219">
        <v>20</v>
      </c>
      <c r="AX27" s="141"/>
      <c r="AY27" s="147"/>
    </row>
    <row r="28" spans="2:51" ht="15.75" customHeight="1">
      <c r="B28" s="388">
        <f t="shared" si="0"/>
        <v>4</v>
      </c>
      <c r="C28" s="341">
        <f t="shared" si="1"/>
        <v>15</v>
      </c>
      <c r="D28" s="416" t="str">
        <f t="shared" si="2"/>
        <v>日</v>
      </c>
      <c r="E28" s="452" t="str">
        <f t="shared" si="3"/>
        <v>Q</v>
      </c>
      <c r="F28" s="216"/>
      <c r="G28" s="354" t="str">
        <f t="shared" si="4"/>
        <v>Q</v>
      </c>
      <c r="H28" s="361">
        <f t="shared" si="7"/>
        <v>0</v>
      </c>
      <c r="I28" s="355" t="str">
        <f t="shared" si="9"/>
        <v>Q</v>
      </c>
      <c r="J28" s="356">
        <f t="shared" si="8"/>
        <v>0</v>
      </c>
      <c r="K28" s="358" t="b">
        <f t="shared" si="6"/>
        <v>0</v>
      </c>
      <c r="L28" s="357"/>
      <c r="M28" s="8" t="b">
        <v>0</v>
      </c>
      <c r="P28" s="8">
        <v>26</v>
      </c>
      <c r="Q28" s="8">
        <v>31</v>
      </c>
      <c r="R28" s="8">
        <v>5</v>
      </c>
      <c r="S28" s="220">
        <v>10</v>
      </c>
      <c r="T28" s="219">
        <v>15</v>
      </c>
      <c r="U28" s="219">
        <v>21</v>
      </c>
      <c r="AX28" s="141"/>
      <c r="AY28" s="147"/>
    </row>
    <row r="29" spans="2:51" ht="15.75" customHeight="1">
      <c r="B29" s="388">
        <f t="shared" si="0"/>
        <v>4</v>
      </c>
      <c r="C29" s="341">
        <f t="shared" si="1"/>
        <v>16</v>
      </c>
      <c r="D29" s="416" t="str">
        <f t="shared" si="2"/>
        <v>月</v>
      </c>
      <c r="E29" s="452">
        <f t="shared" si="3"/>
        <v>0</v>
      </c>
      <c r="F29" s="216"/>
      <c r="G29" s="354">
        <f t="shared" si="4"/>
        <v>0</v>
      </c>
      <c r="H29" s="361">
        <f t="shared" si="7"/>
        <v>0</v>
      </c>
      <c r="I29" s="355">
        <f t="shared" si="9"/>
        <v>0</v>
      </c>
      <c r="J29" s="356" t="str">
        <f t="shared" si="8"/>
        <v>Q</v>
      </c>
      <c r="K29" s="358" t="b">
        <f t="shared" si="6"/>
        <v>1</v>
      </c>
      <c r="L29" s="357"/>
      <c r="M29" s="8" t="b">
        <v>0</v>
      </c>
      <c r="P29" s="8">
        <v>27</v>
      </c>
      <c r="Q29" s="8">
        <v>1</v>
      </c>
      <c r="R29" s="8">
        <v>6</v>
      </c>
      <c r="S29" s="220">
        <v>11</v>
      </c>
      <c r="T29" s="219">
        <v>16</v>
      </c>
      <c r="U29" s="219">
        <v>22</v>
      </c>
    </row>
    <row r="30" spans="2:51" ht="15.75" customHeight="1">
      <c r="B30" s="388">
        <f t="shared" si="0"/>
        <v>4</v>
      </c>
      <c r="C30" s="341">
        <f t="shared" si="1"/>
        <v>17</v>
      </c>
      <c r="D30" s="416" t="str">
        <f t="shared" si="2"/>
        <v>火</v>
      </c>
      <c r="E30" s="452">
        <f t="shared" si="3"/>
        <v>0</v>
      </c>
      <c r="F30" s="216"/>
      <c r="G30" s="354">
        <f t="shared" si="4"/>
        <v>0</v>
      </c>
      <c r="H30" s="361">
        <f t="shared" si="7"/>
        <v>0</v>
      </c>
      <c r="I30" s="355">
        <f t="shared" si="9"/>
        <v>0</v>
      </c>
      <c r="J30" s="356" t="str">
        <f t="shared" si="8"/>
        <v>Q</v>
      </c>
      <c r="K30" s="358" t="b">
        <f t="shared" si="6"/>
        <v>1</v>
      </c>
      <c r="L30" s="357"/>
      <c r="M30" s="8" t="b">
        <v>0</v>
      </c>
      <c r="P30" s="8">
        <v>28</v>
      </c>
      <c r="Q30" s="8">
        <v>2</v>
      </c>
      <c r="R30" s="8">
        <v>7</v>
      </c>
      <c r="S30" s="220">
        <v>12</v>
      </c>
      <c r="T30" s="219">
        <v>17</v>
      </c>
      <c r="U30" s="219">
        <v>23</v>
      </c>
    </row>
    <row r="31" spans="2:51" ht="15.75" customHeight="1">
      <c r="B31" s="388">
        <f t="shared" si="0"/>
        <v>4</v>
      </c>
      <c r="C31" s="341">
        <f t="shared" si="1"/>
        <v>18</v>
      </c>
      <c r="D31" s="416" t="str">
        <f t="shared" si="2"/>
        <v>水</v>
      </c>
      <c r="E31" s="452">
        <f t="shared" si="3"/>
        <v>0</v>
      </c>
      <c r="F31" s="216"/>
      <c r="G31" s="354">
        <f t="shared" si="4"/>
        <v>0</v>
      </c>
      <c r="H31" s="361">
        <f t="shared" si="7"/>
        <v>0</v>
      </c>
      <c r="I31" s="355">
        <f t="shared" si="9"/>
        <v>0</v>
      </c>
      <c r="J31" s="356" t="str">
        <f t="shared" si="8"/>
        <v>Q</v>
      </c>
      <c r="K31" s="358" t="b">
        <f t="shared" si="6"/>
        <v>1</v>
      </c>
      <c r="L31" s="357"/>
      <c r="M31" s="8" t="b">
        <v>0</v>
      </c>
      <c r="P31" s="8">
        <v>29</v>
      </c>
      <c r="Q31" s="8">
        <v>3</v>
      </c>
      <c r="R31" s="8">
        <v>8</v>
      </c>
      <c r="S31" s="220">
        <v>13</v>
      </c>
      <c r="T31" s="219">
        <v>18</v>
      </c>
      <c r="U31" s="219">
        <v>24</v>
      </c>
    </row>
    <row r="32" spans="2:51" ht="15.75" customHeight="1">
      <c r="B32" s="388">
        <f t="shared" si="0"/>
        <v>4</v>
      </c>
      <c r="C32" s="341">
        <f t="shared" si="1"/>
        <v>19</v>
      </c>
      <c r="D32" s="416" t="str">
        <f t="shared" si="2"/>
        <v>木</v>
      </c>
      <c r="E32" s="452">
        <f t="shared" si="3"/>
        <v>0</v>
      </c>
      <c r="F32" s="216"/>
      <c r="G32" s="354">
        <f t="shared" si="4"/>
        <v>0</v>
      </c>
      <c r="H32" s="361">
        <f t="shared" si="7"/>
        <v>0</v>
      </c>
      <c r="I32" s="355">
        <f t="shared" si="9"/>
        <v>0</v>
      </c>
      <c r="J32" s="356" t="str">
        <f t="shared" si="8"/>
        <v>Q</v>
      </c>
      <c r="K32" s="358" t="b">
        <f t="shared" si="6"/>
        <v>1</v>
      </c>
      <c r="L32" s="357"/>
      <c r="M32" s="8" t="b">
        <v>0</v>
      </c>
      <c r="P32" s="8">
        <v>30</v>
      </c>
      <c r="Q32" s="8">
        <v>4</v>
      </c>
      <c r="R32" s="8">
        <v>9</v>
      </c>
      <c r="S32" s="220">
        <v>14</v>
      </c>
      <c r="T32" s="219">
        <v>19</v>
      </c>
      <c r="U32" s="219">
        <v>25</v>
      </c>
    </row>
    <row r="33" spans="2:21" ht="15.75" customHeight="1">
      <c r="B33" s="388">
        <f t="shared" si="0"/>
        <v>4</v>
      </c>
      <c r="C33" s="341">
        <f t="shared" si="1"/>
        <v>20</v>
      </c>
      <c r="D33" s="416" t="str">
        <f t="shared" si="2"/>
        <v>金</v>
      </c>
      <c r="E33" s="452">
        <f t="shared" si="3"/>
        <v>0</v>
      </c>
      <c r="F33" s="216"/>
      <c r="G33" s="354">
        <f t="shared" si="4"/>
        <v>0</v>
      </c>
      <c r="H33" s="361">
        <f t="shared" si="7"/>
        <v>0</v>
      </c>
      <c r="I33" s="355">
        <f t="shared" si="9"/>
        <v>0</v>
      </c>
      <c r="J33" s="356" t="str">
        <f t="shared" si="8"/>
        <v>Q</v>
      </c>
      <c r="K33" s="358" t="b">
        <f t="shared" si="6"/>
        <v>1</v>
      </c>
      <c r="L33" s="357"/>
      <c r="M33" s="8" t="b">
        <v>0</v>
      </c>
      <c r="P33" s="8">
        <v>31</v>
      </c>
      <c r="Q33" s="8">
        <v>5</v>
      </c>
      <c r="R33" s="8">
        <v>10</v>
      </c>
      <c r="S33" s="220">
        <v>15</v>
      </c>
      <c r="T33" s="219">
        <v>20</v>
      </c>
      <c r="U33" s="219">
        <v>26</v>
      </c>
    </row>
    <row r="34" spans="2:21" ht="15.75" customHeight="1">
      <c r="B34" s="388">
        <f t="shared" si="0"/>
        <v>4</v>
      </c>
      <c r="C34" s="341">
        <f t="shared" si="1"/>
        <v>21</v>
      </c>
      <c r="D34" s="416" t="str">
        <f t="shared" si="2"/>
        <v>土</v>
      </c>
      <c r="E34" s="452" t="str">
        <f t="shared" si="3"/>
        <v>Q</v>
      </c>
      <c r="F34" s="216"/>
      <c r="G34" s="354" t="str">
        <f t="shared" si="4"/>
        <v>Q</v>
      </c>
      <c r="H34" s="361">
        <f t="shared" si="7"/>
        <v>0</v>
      </c>
      <c r="I34" s="355" t="str">
        <f t="shared" si="9"/>
        <v>Q</v>
      </c>
      <c r="J34" s="356">
        <f t="shared" si="8"/>
        <v>0</v>
      </c>
      <c r="K34" s="358" t="b">
        <f t="shared" si="6"/>
        <v>0</v>
      </c>
      <c r="L34" s="357"/>
      <c r="M34" s="8" t="b">
        <v>0</v>
      </c>
      <c r="P34" s="8">
        <v>1</v>
      </c>
      <c r="Q34" s="8">
        <v>6</v>
      </c>
      <c r="R34" s="8">
        <v>11</v>
      </c>
      <c r="S34" s="220">
        <v>16</v>
      </c>
      <c r="T34" s="219">
        <v>21</v>
      </c>
      <c r="U34" s="219">
        <v>27</v>
      </c>
    </row>
    <row r="35" spans="2:21" ht="15.75" customHeight="1">
      <c r="B35" s="388">
        <f t="shared" si="0"/>
        <v>4</v>
      </c>
      <c r="C35" s="341">
        <f t="shared" si="1"/>
        <v>22</v>
      </c>
      <c r="D35" s="416" t="str">
        <f t="shared" si="2"/>
        <v>日</v>
      </c>
      <c r="E35" s="452" t="str">
        <f t="shared" si="3"/>
        <v>Q</v>
      </c>
      <c r="F35" s="216"/>
      <c r="G35" s="354" t="str">
        <f t="shared" si="4"/>
        <v>Q</v>
      </c>
      <c r="H35" s="361">
        <f t="shared" si="7"/>
        <v>0</v>
      </c>
      <c r="I35" s="355" t="str">
        <f t="shared" si="9"/>
        <v>Q</v>
      </c>
      <c r="J35" s="356">
        <f t="shared" si="8"/>
        <v>0</v>
      </c>
      <c r="K35" s="358" t="b">
        <f t="shared" si="6"/>
        <v>0</v>
      </c>
      <c r="L35" s="357"/>
      <c r="M35" s="8" t="b">
        <v>0</v>
      </c>
      <c r="P35" s="8">
        <v>2</v>
      </c>
      <c r="Q35" s="8">
        <v>7</v>
      </c>
      <c r="R35" s="8">
        <v>12</v>
      </c>
      <c r="S35" s="220">
        <v>17</v>
      </c>
      <c r="T35" s="219">
        <v>22</v>
      </c>
      <c r="U35" s="219">
        <v>28</v>
      </c>
    </row>
    <row r="36" spans="2:21" ht="15.75" customHeight="1">
      <c r="B36" s="388">
        <f t="shared" si="0"/>
        <v>4</v>
      </c>
      <c r="C36" s="341">
        <f t="shared" si="1"/>
        <v>23</v>
      </c>
      <c r="D36" s="416" t="str">
        <f t="shared" si="2"/>
        <v>月</v>
      </c>
      <c r="E36" s="452">
        <f t="shared" si="3"/>
        <v>0</v>
      </c>
      <c r="F36" s="216"/>
      <c r="G36" s="354">
        <f t="shared" si="4"/>
        <v>0</v>
      </c>
      <c r="H36" s="361">
        <f t="shared" si="7"/>
        <v>0</v>
      </c>
      <c r="I36" s="355">
        <f t="shared" si="9"/>
        <v>0</v>
      </c>
      <c r="J36" s="356" t="str">
        <f t="shared" si="8"/>
        <v>Q</v>
      </c>
      <c r="K36" s="358" t="b">
        <f t="shared" si="6"/>
        <v>1</v>
      </c>
      <c r="L36" s="357"/>
      <c r="M36" s="8" t="b">
        <v>0</v>
      </c>
      <c r="P36" s="8">
        <v>3</v>
      </c>
      <c r="Q36" s="8">
        <v>8</v>
      </c>
      <c r="R36" s="8">
        <v>13</v>
      </c>
      <c r="S36" s="220">
        <v>18</v>
      </c>
      <c r="T36" s="219">
        <v>23</v>
      </c>
      <c r="U36" s="219">
        <v>29</v>
      </c>
    </row>
    <row r="37" spans="2:21" ht="15.75" customHeight="1">
      <c r="B37" s="388">
        <f t="shared" si="0"/>
        <v>4</v>
      </c>
      <c r="C37" s="341">
        <f t="shared" si="1"/>
        <v>24</v>
      </c>
      <c r="D37" s="416" t="str">
        <f t="shared" si="2"/>
        <v>火</v>
      </c>
      <c r="E37" s="452">
        <f t="shared" si="3"/>
        <v>0</v>
      </c>
      <c r="F37" s="216"/>
      <c r="G37" s="354">
        <f t="shared" si="4"/>
        <v>0</v>
      </c>
      <c r="H37" s="361">
        <f t="shared" si="7"/>
        <v>0</v>
      </c>
      <c r="I37" s="355">
        <f t="shared" si="9"/>
        <v>0</v>
      </c>
      <c r="J37" s="356" t="str">
        <f t="shared" si="8"/>
        <v>Q</v>
      </c>
      <c r="K37" s="358" t="b">
        <f t="shared" si="6"/>
        <v>1</v>
      </c>
      <c r="L37" s="357"/>
      <c r="M37" s="8" t="b">
        <v>0</v>
      </c>
      <c r="P37" s="8">
        <v>4</v>
      </c>
      <c r="Q37" s="8">
        <v>9</v>
      </c>
      <c r="R37" s="8">
        <v>14</v>
      </c>
      <c r="S37" s="220">
        <v>19</v>
      </c>
      <c r="T37" s="219">
        <v>24</v>
      </c>
      <c r="U37" s="219">
        <v>30</v>
      </c>
    </row>
    <row r="38" spans="2:21" ht="15.75" customHeight="1">
      <c r="B38" s="388">
        <f t="shared" si="0"/>
        <v>4</v>
      </c>
      <c r="C38" s="341">
        <f t="shared" si="1"/>
        <v>25</v>
      </c>
      <c r="D38" s="416" t="str">
        <f t="shared" si="2"/>
        <v>水</v>
      </c>
      <c r="E38" s="452">
        <f t="shared" si="3"/>
        <v>0</v>
      </c>
      <c r="F38" s="216"/>
      <c r="G38" s="354">
        <f t="shared" si="4"/>
        <v>0</v>
      </c>
      <c r="H38" s="361">
        <f t="shared" si="7"/>
        <v>0</v>
      </c>
      <c r="I38" s="355">
        <f t="shared" si="9"/>
        <v>0</v>
      </c>
      <c r="J38" s="356" t="str">
        <f t="shared" si="8"/>
        <v>Q</v>
      </c>
      <c r="K38" s="358" t="b">
        <f t="shared" si="6"/>
        <v>1</v>
      </c>
      <c r="L38" s="357"/>
      <c r="M38" s="8" t="b">
        <v>0</v>
      </c>
      <c r="P38" s="8">
        <v>5</v>
      </c>
      <c r="Q38" s="8">
        <v>10</v>
      </c>
      <c r="R38" s="8">
        <v>15</v>
      </c>
      <c r="S38" s="339">
        <v>20</v>
      </c>
      <c r="T38" s="340">
        <v>25</v>
      </c>
      <c r="U38" s="340">
        <v>31</v>
      </c>
    </row>
    <row r="42" spans="2:21" hidden="1"/>
    <row r="43" spans="2:21" hidden="1"/>
    <row r="44" spans="2:21" hidden="1"/>
    <row r="45" spans="2:21" ht="14.25" hidden="1">
      <c r="C45" s="10">
        <v>20</v>
      </c>
      <c r="D45" s="449">
        <v>25</v>
      </c>
    </row>
    <row r="46" spans="2:21" hidden="1"/>
    <row r="47" spans="2:21" hidden="1">
      <c r="B47" s="8">
        <v>20</v>
      </c>
      <c r="D47" s="450">
        <v>2005</v>
      </c>
    </row>
    <row r="48" spans="2:21" hidden="1">
      <c r="B48" s="8">
        <v>25</v>
      </c>
      <c r="D48" s="450">
        <v>2006</v>
      </c>
    </row>
    <row r="49" spans="2:22" hidden="1">
      <c r="B49" s="8">
        <v>31</v>
      </c>
      <c r="D49" s="450">
        <v>2007</v>
      </c>
    </row>
    <row r="50" spans="2:22" hidden="1">
      <c r="D50" s="450">
        <v>2008</v>
      </c>
    </row>
    <row r="51" spans="2:22" hidden="1">
      <c r="B51" s="8">
        <v>1</v>
      </c>
      <c r="D51" s="450">
        <v>2009</v>
      </c>
      <c r="F51" s="140"/>
      <c r="G51" s="140"/>
      <c r="H51" s="140"/>
      <c r="I51" s="140"/>
      <c r="J51" s="140"/>
      <c r="K51" s="140"/>
      <c r="L51" s="140"/>
      <c r="M51" s="140"/>
      <c r="N51" s="140"/>
      <c r="O51" s="140"/>
      <c r="P51" s="140"/>
      <c r="Q51" s="140"/>
      <c r="R51" s="140"/>
      <c r="S51" s="140"/>
      <c r="T51" s="140"/>
      <c r="U51" s="140"/>
      <c r="V51" s="140"/>
    </row>
    <row r="52" spans="2:22" hidden="1">
      <c r="B52" s="8">
        <v>2</v>
      </c>
      <c r="D52" s="450">
        <v>2010</v>
      </c>
    </row>
    <row r="53" spans="2:22" hidden="1">
      <c r="B53" s="8">
        <v>3</v>
      </c>
      <c r="D53" s="450">
        <v>2011</v>
      </c>
    </row>
    <row r="54" spans="2:22" hidden="1">
      <c r="B54" s="8">
        <v>4</v>
      </c>
      <c r="D54" s="450">
        <v>2012</v>
      </c>
    </row>
    <row r="55" spans="2:22" hidden="1">
      <c r="B55" s="8">
        <v>5</v>
      </c>
      <c r="D55" s="450">
        <v>2013</v>
      </c>
    </row>
    <row r="56" spans="2:22" hidden="1">
      <c r="B56" s="8">
        <v>6</v>
      </c>
      <c r="D56" s="450">
        <v>2014</v>
      </c>
    </row>
    <row r="57" spans="2:22" hidden="1">
      <c r="B57" s="8">
        <v>7</v>
      </c>
      <c r="D57" s="450">
        <v>2015</v>
      </c>
    </row>
    <row r="58" spans="2:22" hidden="1">
      <c r="B58" s="8">
        <v>8</v>
      </c>
      <c r="D58" s="450">
        <v>2016</v>
      </c>
    </row>
    <row r="59" spans="2:22" hidden="1">
      <c r="B59" s="8">
        <v>9</v>
      </c>
      <c r="D59" s="450">
        <v>2017</v>
      </c>
    </row>
    <row r="60" spans="2:22" hidden="1">
      <c r="B60" s="8">
        <v>10</v>
      </c>
      <c r="D60" s="450">
        <v>2018</v>
      </c>
    </row>
    <row r="61" spans="2:22" hidden="1">
      <c r="B61" s="8">
        <v>11</v>
      </c>
      <c r="D61" s="450">
        <v>2019</v>
      </c>
    </row>
    <row r="62" spans="2:22" hidden="1">
      <c r="B62" s="8">
        <v>12</v>
      </c>
      <c r="D62" s="450">
        <v>2020</v>
      </c>
    </row>
    <row r="63" spans="2:22" hidden="1">
      <c r="D63" s="450">
        <v>2021</v>
      </c>
    </row>
    <row r="64" spans="2:22" hidden="1">
      <c r="D64" s="450">
        <v>2022</v>
      </c>
    </row>
    <row r="65" spans="2:12" hidden="1">
      <c r="D65" s="450">
        <v>2023</v>
      </c>
    </row>
    <row r="66" spans="2:12" hidden="1">
      <c r="D66" s="450">
        <v>2024</v>
      </c>
    </row>
    <row r="67" spans="2:12" hidden="1">
      <c r="C67" s="414">
        <v>1</v>
      </c>
      <c r="D67" s="450">
        <v>2025</v>
      </c>
      <c r="E67" s="453">
        <v>1</v>
      </c>
    </row>
    <row r="68" spans="2:12" hidden="1">
      <c r="C68" s="414">
        <v>2</v>
      </c>
      <c r="D68" s="450">
        <v>2026</v>
      </c>
      <c r="E68" s="453">
        <v>2</v>
      </c>
    </row>
    <row r="69" spans="2:12" hidden="1">
      <c r="C69" s="414">
        <v>3</v>
      </c>
      <c r="D69" s="450">
        <v>2027</v>
      </c>
      <c r="E69" s="453">
        <v>3</v>
      </c>
    </row>
    <row r="70" spans="2:12" hidden="1">
      <c r="C70" s="414">
        <v>4</v>
      </c>
      <c r="D70" s="450">
        <v>2028</v>
      </c>
      <c r="E70" s="453">
        <v>4</v>
      </c>
    </row>
    <row r="71" spans="2:12" hidden="1">
      <c r="B71" s="8" t="s">
        <v>24</v>
      </c>
      <c r="C71" s="414">
        <v>5</v>
      </c>
      <c r="D71" s="450">
        <v>2029</v>
      </c>
      <c r="E71" s="453">
        <v>5</v>
      </c>
    </row>
    <row r="72" spans="2:12" hidden="1">
      <c r="B72" s="8" t="s">
        <v>71</v>
      </c>
      <c r="C72" s="414">
        <v>6</v>
      </c>
      <c r="D72" s="450">
        <v>2030</v>
      </c>
      <c r="E72" s="453">
        <v>6</v>
      </c>
    </row>
    <row r="73" spans="2:12" hidden="1">
      <c r="B73" s="8" t="s">
        <v>199</v>
      </c>
      <c r="C73" s="414">
        <v>7</v>
      </c>
      <c r="D73" s="450">
        <v>2031</v>
      </c>
      <c r="E73" s="453">
        <v>7</v>
      </c>
    </row>
    <row r="74" spans="2:12" hidden="1">
      <c r="C74" s="414">
        <v>8</v>
      </c>
      <c r="D74" s="450">
        <v>2032</v>
      </c>
    </row>
    <row r="75" spans="2:12" hidden="1">
      <c r="C75" s="414">
        <v>9</v>
      </c>
      <c r="D75" s="450">
        <v>2033</v>
      </c>
    </row>
    <row r="76" spans="2:12" hidden="1">
      <c r="D76" s="450">
        <v>2034</v>
      </c>
      <c r="L76" s="140" t="s">
        <v>218</v>
      </c>
    </row>
    <row r="77" spans="2:12" hidden="1">
      <c r="B77" s="8">
        <v>5</v>
      </c>
      <c r="D77" s="450">
        <v>2035</v>
      </c>
      <c r="L77" s="140" t="s">
        <v>219</v>
      </c>
    </row>
    <row r="78" spans="2:12" hidden="1">
      <c r="B78" s="8">
        <v>10</v>
      </c>
      <c r="D78" s="450">
        <v>2036</v>
      </c>
      <c r="F78" s="8" t="s">
        <v>212</v>
      </c>
      <c r="L78" s="140" t="s">
        <v>220</v>
      </c>
    </row>
    <row r="79" spans="2:12" hidden="1">
      <c r="B79" s="8">
        <v>15</v>
      </c>
      <c r="D79" s="450">
        <v>2037</v>
      </c>
      <c r="F79" s="8" t="s">
        <v>213</v>
      </c>
      <c r="L79" s="140" t="s">
        <v>221</v>
      </c>
    </row>
    <row r="80" spans="2:12" hidden="1">
      <c r="B80" s="8">
        <v>20</v>
      </c>
      <c r="D80" s="450">
        <v>2038</v>
      </c>
      <c r="L80" s="140" t="s">
        <v>222</v>
      </c>
    </row>
    <row r="81" spans="2:12" hidden="1">
      <c r="B81" s="8">
        <v>25</v>
      </c>
      <c r="D81" s="450">
        <v>2039</v>
      </c>
      <c r="L81" s="140" t="s">
        <v>216</v>
      </c>
    </row>
    <row r="82" spans="2:12" hidden="1">
      <c r="B82" s="383">
        <v>31</v>
      </c>
      <c r="D82" s="450">
        <v>2040</v>
      </c>
      <c r="L82" s="140" t="s">
        <v>16</v>
      </c>
    </row>
    <row r="83" spans="2:12" hidden="1">
      <c r="D83" s="450"/>
    </row>
    <row r="84" spans="2:12" hidden="1">
      <c r="B84" s="8" t="s">
        <v>212</v>
      </c>
      <c r="D84" s="450"/>
      <c r="L84" s="8" t="s">
        <v>56</v>
      </c>
    </row>
    <row r="85" spans="2:12" hidden="1">
      <c r="B85" s="8" t="s">
        <v>213</v>
      </c>
      <c r="D85" s="450"/>
      <c r="L85" s="8" t="s">
        <v>225</v>
      </c>
    </row>
    <row r="86" spans="2:12" hidden="1">
      <c r="B86" s="8" t="s">
        <v>215</v>
      </c>
      <c r="D86" s="450"/>
    </row>
    <row r="87" spans="2:12">
      <c r="D87" s="450"/>
    </row>
    <row r="88" spans="2:12">
      <c r="D88" s="450"/>
    </row>
  </sheetData>
  <sheetProtection password="C7DC" sheet="1" objects="1" scenarios="1"/>
  <mergeCells count="30">
    <mergeCell ref="AG11:AH11"/>
    <mergeCell ref="AT10:AW10"/>
    <mergeCell ref="AG10:AH10"/>
    <mergeCell ref="AC7:AI7"/>
    <mergeCell ref="AR9:AT9"/>
    <mergeCell ref="AK4:AO4"/>
    <mergeCell ref="D4:E4"/>
    <mergeCell ref="D5:L6"/>
    <mergeCell ref="B4:C4"/>
    <mergeCell ref="AJ18:AK18"/>
    <mergeCell ref="AL16:AM16"/>
    <mergeCell ref="AK8:AL8"/>
    <mergeCell ref="AM9:AO9"/>
    <mergeCell ref="AJ17:AK17"/>
    <mergeCell ref="AK6:AL6"/>
    <mergeCell ref="AK7:AL7"/>
    <mergeCell ref="AK9:AL9"/>
    <mergeCell ref="AG12:AH12"/>
    <mergeCell ref="AO16:AQ16"/>
    <mergeCell ref="AI9:AJ9"/>
    <mergeCell ref="AG13:AH13"/>
    <mergeCell ref="P4:Q4"/>
    <mergeCell ref="R4:S4"/>
    <mergeCell ref="AC8:AI8"/>
    <mergeCell ref="AF19:AG19"/>
    <mergeCell ref="AF16:AG16"/>
    <mergeCell ref="AF17:AG17"/>
    <mergeCell ref="AF18:AG18"/>
    <mergeCell ref="AJ16:AK16"/>
    <mergeCell ref="AJ19:AK19"/>
  </mergeCells>
  <phoneticPr fontId="3"/>
  <conditionalFormatting sqref="G8:H38 L8:M38 AC11:AD12 AC17:AD18">
    <cfRule type="cellIs" dxfId="11" priority="1" stopIfTrue="1" operator="equal">
      <formula>"日"</formula>
    </cfRule>
  </conditionalFormatting>
  <conditionalFormatting sqref="I8:I38 D8:D38 K8:K38">
    <cfRule type="cellIs" dxfId="10" priority="2" stopIfTrue="1" operator="equal">
      <formula>"日"</formula>
    </cfRule>
    <cfRule type="cellIs" dxfId="9" priority="3" stopIfTrue="1" operator="equal">
      <formula>"土"</formula>
    </cfRule>
  </conditionalFormatting>
  <conditionalFormatting sqref="Z11:Z12 Z17:Z18">
    <cfRule type="cellIs" dxfId="8" priority="4" stopIfTrue="1" operator="greaterThan">
      <formula>39</formula>
    </cfRule>
  </conditionalFormatting>
  <dataValidations count="8">
    <dataValidation type="list" allowBlank="1" showInputMessage="1" showErrorMessage="1" sqref="AP11:AP12 AH17:AH18">
      <formula1>$C$66:$C$75</formula1>
    </dataValidation>
    <dataValidation type="list" allowBlank="1" showInputMessage="1" showErrorMessage="1" prompt="こんにちは、_x000a_ここは毎月当初に設定ください_x000a_それでは今日も、にこやかに頑張りましょう" sqref="X5">
      <formula1>$B$51:$B$62</formula1>
    </dataValidation>
    <dataValidation type="list" allowBlank="1" showInputMessage="1" showErrorMessage="1" prompt="締切日の設定をしてください_x000a_｢５｣｢１０｣｢１５」「２０」「２５」「３１」の６通りです_x000a_それ以外は作者に連絡ください" sqref="D4">
      <formula1>$B$77:$B$82</formula1>
    </dataValidation>
    <dataValidation type="list" allowBlank="1" showInputMessage="1" showErrorMessage="1" prompt="明けましておめでとうございます_x000a_今年も素晴らしい年でありますよう" sqref="X4">
      <formula1>$D$47:$D$82</formula1>
    </dataValidation>
    <dataValidation allowBlank="1" showInputMessage="1" showErrorMessage="1" prompt="締切日の設定をしてください_x000a_「５」「１０」｢１５」「２０」「２５」「３１」の６通りです_x000a_それ以外は作者に連絡ください" sqref="X89"/>
    <dataValidation type="list" allowBlank="1" showInputMessage="1" showErrorMessage="1" sqref="AA17:AA18 AA11:AA12">
      <formula1>$B$70:$B$72</formula1>
    </dataValidation>
    <dataValidation type="list" allowBlank="1" showInputMessage="1" showErrorMessage="1" sqref="C5:C6">
      <formula1>$L$75:$L$82</formula1>
    </dataValidation>
    <dataValidation type="list" allowBlank="1" showInputMessage="1" showErrorMessage="1" sqref="AB11:AB12">
      <formula1>$L$83:$L$85</formula1>
    </dataValidation>
  </dataValidations>
  <pageMargins left="0.4" right="0.55000000000000004" top="0.63" bottom="0.57999999999999996"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583" r:id="rId4" name="Check Box 391">
              <controlPr defaultSize="0" autoFill="0" autoLine="0" autoPict="0">
                <anchor moveWithCells="1">
                  <from>
                    <xdr:col>11</xdr:col>
                    <xdr:colOff>38100</xdr:colOff>
                    <xdr:row>7</xdr:row>
                    <xdr:rowOff>0</xdr:rowOff>
                  </from>
                  <to>
                    <xdr:col>22</xdr:col>
                    <xdr:colOff>9525</xdr:colOff>
                    <xdr:row>8</xdr:row>
                    <xdr:rowOff>9525</xdr:rowOff>
                  </to>
                </anchor>
              </controlPr>
            </control>
          </mc:Choice>
        </mc:AlternateContent>
        <mc:AlternateContent xmlns:mc="http://schemas.openxmlformats.org/markup-compatibility/2006">
          <mc:Choice Requires="x14">
            <control shapeId="8613" r:id="rId5" name="Check Box 421">
              <controlPr defaultSize="0" autoFill="0" autoLine="0" autoPict="0">
                <anchor moveWithCells="1">
                  <from>
                    <xdr:col>11</xdr:col>
                    <xdr:colOff>38100</xdr:colOff>
                    <xdr:row>9</xdr:row>
                    <xdr:rowOff>0</xdr:rowOff>
                  </from>
                  <to>
                    <xdr:col>22</xdr:col>
                    <xdr:colOff>9525</xdr:colOff>
                    <xdr:row>10</xdr:row>
                    <xdr:rowOff>19050</xdr:rowOff>
                  </to>
                </anchor>
              </controlPr>
            </control>
          </mc:Choice>
        </mc:AlternateContent>
        <mc:AlternateContent xmlns:mc="http://schemas.openxmlformats.org/markup-compatibility/2006">
          <mc:Choice Requires="x14">
            <control shapeId="8615" r:id="rId6" name="Check Box 423">
              <controlPr defaultSize="0" autoFill="0" autoLine="0" autoPict="0">
                <anchor moveWithCells="1">
                  <from>
                    <xdr:col>11</xdr:col>
                    <xdr:colOff>38100</xdr:colOff>
                    <xdr:row>8</xdr:row>
                    <xdr:rowOff>0</xdr:rowOff>
                  </from>
                  <to>
                    <xdr:col>22</xdr:col>
                    <xdr:colOff>9525</xdr:colOff>
                    <xdr:row>9</xdr:row>
                    <xdr:rowOff>28575</xdr:rowOff>
                  </to>
                </anchor>
              </controlPr>
            </control>
          </mc:Choice>
        </mc:AlternateContent>
        <mc:AlternateContent xmlns:mc="http://schemas.openxmlformats.org/markup-compatibility/2006">
          <mc:Choice Requires="x14">
            <control shapeId="8616" r:id="rId7" name="Check Box 424">
              <controlPr defaultSize="0" autoFill="0" autoLine="0" autoPict="0">
                <anchor moveWithCells="1">
                  <from>
                    <xdr:col>11</xdr:col>
                    <xdr:colOff>38100</xdr:colOff>
                    <xdr:row>10</xdr:row>
                    <xdr:rowOff>0</xdr:rowOff>
                  </from>
                  <to>
                    <xdr:col>22</xdr:col>
                    <xdr:colOff>9525</xdr:colOff>
                    <xdr:row>11</xdr:row>
                    <xdr:rowOff>9525</xdr:rowOff>
                  </to>
                </anchor>
              </controlPr>
            </control>
          </mc:Choice>
        </mc:AlternateContent>
        <mc:AlternateContent xmlns:mc="http://schemas.openxmlformats.org/markup-compatibility/2006">
          <mc:Choice Requires="x14">
            <control shapeId="8618" r:id="rId8" name="Check Box 426">
              <controlPr defaultSize="0" autoFill="0" autoLine="0" autoPict="0">
                <anchor moveWithCells="1">
                  <from>
                    <xdr:col>11</xdr:col>
                    <xdr:colOff>38100</xdr:colOff>
                    <xdr:row>10</xdr:row>
                    <xdr:rowOff>190500</xdr:rowOff>
                  </from>
                  <to>
                    <xdr:col>22</xdr:col>
                    <xdr:colOff>9525</xdr:colOff>
                    <xdr:row>12</xdr:row>
                    <xdr:rowOff>0</xdr:rowOff>
                  </to>
                </anchor>
              </controlPr>
            </control>
          </mc:Choice>
        </mc:AlternateContent>
        <mc:AlternateContent xmlns:mc="http://schemas.openxmlformats.org/markup-compatibility/2006">
          <mc:Choice Requires="x14">
            <control shapeId="8620" r:id="rId9" name="Check Box 428">
              <controlPr defaultSize="0" autoFill="0" autoLine="0" autoPict="0">
                <anchor moveWithCells="1">
                  <from>
                    <xdr:col>11</xdr:col>
                    <xdr:colOff>38100</xdr:colOff>
                    <xdr:row>11</xdr:row>
                    <xdr:rowOff>190500</xdr:rowOff>
                  </from>
                  <to>
                    <xdr:col>22</xdr:col>
                    <xdr:colOff>9525</xdr:colOff>
                    <xdr:row>13</xdr:row>
                    <xdr:rowOff>0</xdr:rowOff>
                  </to>
                </anchor>
              </controlPr>
            </control>
          </mc:Choice>
        </mc:AlternateContent>
        <mc:AlternateContent xmlns:mc="http://schemas.openxmlformats.org/markup-compatibility/2006">
          <mc:Choice Requires="x14">
            <control shapeId="8622" r:id="rId10" name="Check Box 430">
              <controlPr defaultSize="0" autoFill="0" autoLine="0" autoPict="0">
                <anchor moveWithCells="1">
                  <from>
                    <xdr:col>11</xdr:col>
                    <xdr:colOff>38100</xdr:colOff>
                    <xdr:row>12</xdr:row>
                    <xdr:rowOff>190500</xdr:rowOff>
                  </from>
                  <to>
                    <xdr:col>22</xdr:col>
                    <xdr:colOff>9525</xdr:colOff>
                    <xdr:row>14</xdr:row>
                    <xdr:rowOff>0</xdr:rowOff>
                  </to>
                </anchor>
              </controlPr>
            </control>
          </mc:Choice>
        </mc:AlternateContent>
        <mc:AlternateContent xmlns:mc="http://schemas.openxmlformats.org/markup-compatibility/2006">
          <mc:Choice Requires="x14">
            <control shapeId="8624" r:id="rId11" name="Check Box 432">
              <controlPr defaultSize="0" autoFill="0" autoLine="0" autoPict="0">
                <anchor moveWithCells="1">
                  <from>
                    <xdr:col>11</xdr:col>
                    <xdr:colOff>38100</xdr:colOff>
                    <xdr:row>13</xdr:row>
                    <xdr:rowOff>190500</xdr:rowOff>
                  </from>
                  <to>
                    <xdr:col>22</xdr:col>
                    <xdr:colOff>9525</xdr:colOff>
                    <xdr:row>15</xdr:row>
                    <xdr:rowOff>0</xdr:rowOff>
                  </to>
                </anchor>
              </controlPr>
            </control>
          </mc:Choice>
        </mc:AlternateContent>
        <mc:AlternateContent xmlns:mc="http://schemas.openxmlformats.org/markup-compatibility/2006">
          <mc:Choice Requires="x14">
            <control shapeId="8626" r:id="rId12" name="Check Box 434">
              <controlPr defaultSize="0" autoFill="0" autoLine="0" autoPict="0">
                <anchor moveWithCells="1">
                  <from>
                    <xdr:col>11</xdr:col>
                    <xdr:colOff>38100</xdr:colOff>
                    <xdr:row>14</xdr:row>
                    <xdr:rowOff>190500</xdr:rowOff>
                  </from>
                  <to>
                    <xdr:col>22</xdr:col>
                    <xdr:colOff>9525</xdr:colOff>
                    <xdr:row>16</xdr:row>
                    <xdr:rowOff>0</xdr:rowOff>
                  </to>
                </anchor>
              </controlPr>
            </control>
          </mc:Choice>
        </mc:AlternateContent>
        <mc:AlternateContent xmlns:mc="http://schemas.openxmlformats.org/markup-compatibility/2006">
          <mc:Choice Requires="x14">
            <control shapeId="8628" r:id="rId13" name="Check Box 436">
              <controlPr defaultSize="0" autoFill="0" autoLine="0" autoPict="0">
                <anchor moveWithCells="1">
                  <from>
                    <xdr:col>11</xdr:col>
                    <xdr:colOff>38100</xdr:colOff>
                    <xdr:row>15</xdr:row>
                    <xdr:rowOff>190500</xdr:rowOff>
                  </from>
                  <to>
                    <xdr:col>22</xdr:col>
                    <xdr:colOff>9525</xdr:colOff>
                    <xdr:row>17</xdr:row>
                    <xdr:rowOff>0</xdr:rowOff>
                  </to>
                </anchor>
              </controlPr>
            </control>
          </mc:Choice>
        </mc:AlternateContent>
        <mc:AlternateContent xmlns:mc="http://schemas.openxmlformats.org/markup-compatibility/2006">
          <mc:Choice Requires="x14">
            <control shapeId="8630" r:id="rId14" name="Check Box 438">
              <controlPr defaultSize="0" autoFill="0" autoLine="0" autoPict="0">
                <anchor moveWithCells="1">
                  <from>
                    <xdr:col>11</xdr:col>
                    <xdr:colOff>38100</xdr:colOff>
                    <xdr:row>16</xdr:row>
                    <xdr:rowOff>190500</xdr:rowOff>
                  </from>
                  <to>
                    <xdr:col>22</xdr:col>
                    <xdr:colOff>9525</xdr:colOff>
                    <xdr:row>18</xdr:row>
                    <xdr:rowOff>0</xdr:rowOff>
                  </to>
                </anchor>
              </controlPr>
            </control>
          </mc:Choice>
        </mc:AlternateContent>
        <mc:AlternateContent xmlns:mc="http://schemas.openxmlformats.org/markup-compatibility/2006">
          <mc:Choice Requires="x14">
            <control shapeId="8632" r:id="rId15" name="Check Box 440">
              <controlPr defaultSize="0" autoFill="0" autoLine="0" autoPict="0">
                <anchor moveWithCells="1">
                  <from>
                    <xdr:col>11</xdr:col>
                    <xdr:colOff>38100</xdr:colOff>
                    <xdr:row>17</xdr:row>
                    <xdr:rowOff>190500</xdr:rowOff>
                  </from>
                  <to>
                    <xdr:col>22</xdr:col>
                    <xdr:colOff>9525</xdr:colOff>
                    <xdr:row>19</xdr:row>
                    <xdr:rowOff>0</xdr:rowOff>
                  </to>
                </anchor>
              </controlPr>
            </control>
          </mc:Choice>
        </mc:AlternateContent>
        <mc:AlternateContent xmlns:mc="http://schemas.openxmlformats.org/markup-compatibility/2006">
          <mc:Choice Requires="x14">
            <control shapeId="8634" r:id="rId16" name="Check Box 442">
              <controlPr defaultSize="0" autoFill="0" autoLine="0" autoPict="0">
                <anchor moveWithCells="1">
                  <from>
                    <xdr:col>11</xdr:col>
                    <xdr:colOff>38100</xdr:colOff>
                    <xdr:row>18</xdr:row>
                    <xdr:rowOff>190500</xdr:rowOff>
                  </from>
                  <to>
                    <xdr:col>22</xdr:col>
                    <xdr:colOff>9525</xdr:colOff>
                    <xdr:row>20</xdr:row>
                    <xdr:rowOff>0</xdr:rowOff>
                  </to>
                </anchor>
              </controlPr>
            </control>
          </mc:Choice>
        </mc:AlternateContent>
        <mc:AlternateContent xmlns:mc="http://schemas.openxmlformats.org/markup-compatibility/2006">
          <mc:Choice Requires="x14">
            <control shapeId="8636" r:id="rId17" name="Check Box 444">
              <controlPr defaultSize="0" autoFill="0" autoLine="0" autoPict="0">
                <anchor moveWithCells="1">
                  <from>
                    <xdr:col>11</xdr:col>
                    <xdr:colOff>38100</xdr:colOff>
                    <xdr:row>19</xdr:row>
                    <xdr:rowOff>190500</xdr:rowOff>
                  </from>
                  <to>
                    <xdr:col>22</xdr:col>
                    <xdr:colOff>9525</xdr:colOff>
                    <xdr:row>21</xdr:row>
                    <xdr:rowOff>0</xdr:rowOff>
                  </to>
                </anchor>
              </controlPr>
            </control>
          </mc:Choice>
        </mc:AlternateContent>
        <mc:AlternateContent xmlns:mc="http://schemas.openxmlformats.org/markup-compatibility/2006">
          <mc:Choice Requires="x14">
            <control shapeId="8638" r:id="rId18" name="Check Box 446">
              <controlPr defaultSize="0" autoFill="0" autoLine="0" autoPict="0">
                <anchor moveWithCells="1">
                  <from>
                    <xdr:col>11</xdr:col>
                    <xdr:colOff>38100</xdr:colOff>
                    <xdr:row>20</xdr:row>
                    <xdr:rowOff>190500</xdr:rowOff>
                  </from>
                  <to>
                    <xdr:col>22</xdr:col>
                    <xdr:colOff>9525</xdr:colOff>
                    <xdr:row>22</xdr:row>
                    <xdr:rowOff>0</xdr:rowOff>
                  </to>
                </anchor>
              </controlPr>
            </control>
          </mc:Choice>
        </mc:AlternateContent>
        <mc:AlternateContent xmlns:mc="http://schemas.openxmlformats.org/markup-compatibility/2006">
          <mc:Choice Requires="x14">
            <control shapeId="8640" r:id="rId19" name="Check Box 448">
              <controlPr defaultSize="0" autoFill="0" autoLine="0" autoPict="0">
                <anchor moveWithCells="1">
                  <from>
                    <xdr:col>11</xdr:col>
                    <xdr:colOff>38100</xdr:colOff>
                    <xdr:row>21</xdr:row>
                    <xdr:rowOff>190500</xdr:rowOff>
                  </from>
                  <to>
                    <xdr:col>22</xdr:col>
                    <xdr:colOff>9525</xdr:colOff>
                    <xdr:row>23</xdr:row>
                    <xdr:rowOff>0</xdr:rowOff>
                  </to>
                </anchor>
              </controlPr>
            </control>
          </mc:Choice>
        </mc:AlternateContent>
        <mc:AlternateContent xmlns:mc="http://schemas.openxmlformats.org/markup-compatibility/2006">
          <mc:Choice Requires="x14">
            <control shapeId="8642" r:id="rId20" name="Check Box 450">
              <controlPr defaultSize="0" autoFill="0" autoLine="0" autoPict="0">
                <anchor moveWithCells="1">
                  <from>
                    <xdr:col>11</xdr:col>
                    <xdr:colOff>38100</xdr:colOff>
                    <xdr:row>22</xdr:row>
                    <xdr:rowOff>190500</xdr:rowOff>
                  </from>
                  <to>
                    <xdr:col>22</xdr:col>
                    <xdr:colOff>9525</xdr:colOff>
                    <xdr:row>24</xdr:row>
                    <xdr:rowOff>0</xdr:rowOff>
                  </to>
                </anchor>
              </controlPr>
            </control>
          </mc:Choice>
        </mc:AlternateContent>
        <mc:AlternateContent xmlns:mc="http://schemas.openxmlformats.org/markup-compatibility/2006">
          <mc:Choice Requires="x14">
            <control shapeId="8644" r:id="rId21" name="Check Box 452">
              <controlPr defaultSize="0" autoFill="0" autoLine="0" autoPict="0">
                <anchor moveWithCells="1">
                  <from>
                    <xdr:col>11</xdr:col>
                    <xdr:colOff>38100</xdr:colOff>
                    <xdr:row>23</xdr:row>
                    <xdr:rowOff>190500</xdr:rowOff>
                  </from>
                  <to>
                    <xdr:col>22</xdr:col>
                    <xdr:colOff>9525</xdr:colOff>
                    <xdr:row>25</xdr:row>
                    <xdr:rowOff>0</xdr:rowOff>
                  </to>
                </anchor>
              </controlPr>
            </control>
          </mc:Choice>
        </mc:AlternateContent>
        <mc:AlternateContent xmlns:mc="http://schemas.openxmlformats.org/markup-compatibility/2006">
          <mc:Choice Requires="x14">
            <control shapeId="8646" r:id="rId22" name="Check Box 454">
              <controlPr defaultSize="0" autoFill="0" autoLine="0" autoPict="0">
                <anchor moveWithCells="1">
                  <from>
                    <xdr:col>11</xdr:col>
                    <xdr:colOff>38100</xdr:colOff>
                    <xdr:row>24</xdr:row>
                    <xdr:rowOff>190500</xdr:rowOff>
                  </from>
                  <to>
                    <xdr:col>22</xdr:col>
                    <xdr:colOff>9525</xdr:colOff>
                    <xdr:row>26</xdr:row>
                    <xdr:rowOff>0</xdr:rowOff>
                  </to>
                </anchor>
              </controlPr>
            </control>
          </mc:Choice>
        </mc:AlternateContent>
        <mc:AlternateContent xmlns:mc="http://schemas.openxmlformats.org/markup-compatibility/2006">
          <mc:Choice Requires="x14">
            <control shapeId="8648" r:id="rId23" name="Check Box 456">
              <controlPr defaultSize="0" autoFill="0" autoLine="0" autoPict="0">
                <anchor moveWithCells="1">
                  <from>
                    <xdr:col>11</xdr:col>
                    <xdr:colOff>38100</xdr:colOff>
                    <xdr:row>25</xdr:row>
                    <xdr:rowOff>190500</xdr:rowOff>
                  </from>
                  <to>
                    <xdr:col>22</xdr:col>
                    <xdr:colOff>9525</xdr:colOff>
                    <xdr:row>27</xdr:row>
                    <xdr:rowOff>0</xdr:rowOff>
                  </to>
                </anchor>
              </controlPr>
            </control>
          </mc:Choice>
        </mc:AlternateContent>
        <mc:AlternateContent xmlns:mc="http://schemas.openxmlformats.org/markup-compatibility/2006">
          <mc:Choice Requires="x14">
            <control shapeId="8650" r:id="rId24" name="Check Box 458">
              <controlPr defaultSize="0" autoFill="0" autoLine="0" autoPict="0">
                <anchor moveWithCells="1">
                  <from>
                    <xdr:col>11</xdr:col>
                    <xdr:colOff>38100</xdr:colOff>
                    <xdr:row>26</xdr:row>
                    <xdr:rowOff>190500</xdr:rowOff>
                  </from>
                  <to>
                    <xdr:col>22</xdr:col>
                    <xdr:colOff>9525</xdr:colOff>
                    <xdr:row>28</xdr:row>
                    <xdr:rowOff>0</xdr:rowOff>
                  </to>
                </anchor>
              </controlPr>
            </control>
          </mc:Choice>
        </mc:AlternateContent>
        <mc:AlternateContent xmlns:mc="http://schemas.openxmlformats.org/markup-compatibility/2006">
          <mc:Choice Requires="x14">
            <control shapeId="8652" r:id="rId25" name="Check Box 460">
              <controlPr defaultSize="0" autoFill="0" autoLine="0" autoPict="0">
                <anchor moveWithCells="1">
                  <from>
                    <xdr:col>11</xdr:col>
                    <xdr:colOff>38100</xdr:colOff>
                    <xdr:row>27</xdr:row>
                    <xdr:rowOff>190500</xdr:rowOff>
                  </from>
                  <to>
                    <xdr:col>22</xdr:col>
                    <xdr:colOff>9525</xdr:colOff>
                    <xdr:row>29</xdr:row>
                    <xdr:rowOff>0</xdr:rowOff>
                  </to>
                </anchor>
              </controlPr>
            </control>
          </mc:Choice>
        </mc:AlternateContent>
        <mc:AlternateContent xmlns:mc="http://schemas.openxmlformats.org/markup-compatibility/2006">
          <mc:Choice Requires="x14">
            <control shapeId="8654" r:id="rId26" name="Check Box 462">
              <controlPr defaultSize="0" autoFill="0" autoLine="0" autoPict="0">
                <anchor moveWithCells="1">
                  <from>
                    <xdr:col>11</xdr:col>
                    <xdr:colOff>38100</xdr:colOff>
                    <xdr:row>28</xdr:row>
                    <xdr:rowOff>190500</xdr:rowOff>
                  </from>
                  <to>
                    <xdr:col>22</xdr:col>
                    <xdr:colOff>9525</xdr:colOff>
                    <xdr:row>30</xdr:row>
                    <xdr:rowOff>0</xdr:rowOff>
                  </to>
                </anchor>
              </controlPr>
            </control>
          </mc:Choice>
        </mc:AlternateContent>
        <mc:AlternateContent xmlns:mc="http://schemas.openxmlformats.org/markup-compatibility/2006">
          <mc:Choice Requires="x14">
            <control shapeId="8656" r:id="rId27" name="Check Box 464">
              <controlPr defaultSize="0" autoFill="0" autoLine="0" autoPict="0">
                <anchor moveWithCells="1">
                  <from>
                    <xdr:col>11</xdr:col>
                    <xdr:colOff>38100</xdr:colOff>
                    <xdr:row>29</xdr:row>
                    <xdr:rowOff>190500</xdr:rowOff>
                  </from>
                  <to>
                    <xdr:col>22</xdr:col>
                    <xdr:colOff>9525</xdr:colOff>
                    <xdr:row>31</xdr:row>
                    <xdr:rowOff>0</xdr:rowOff>
                  </to>
                </anchor>
              </controlPr>
            </control>
          </mc:Choice>
        </mc:AlternateContent>
        <mc:AlternateContent xmlns:mc="http://schemas.openxmlformats.org/markup-compatibility/2006">
          <mc:Choice Requires="x14">
            <control shapeId="8658" r:id="rId28" name="Check Box 466">
              <controlPr defaultSize="0" autoFill="0" autoLine="0" autoPict="0">
                <anchor moveWithCells="1">
                  <from>
                    <xdr:col>11</xdr:col>
                    <xdr:colOff>38100</xdr:colOff>
                    <xdr:row>30</xdr:row>
                    <xdr:rowOff>190500</xdr:rowOff>
                  </from>
                  <to>
                    <xdr:col>22</xdr:col>
                    <xdr:colOff>9525</xdr:colOff>
                    <xdr:row>32</xdr:row>
                    <xdr:rowOff>0</xdr:rowOff>
                  </to>
                </anchor>
              </controlPr>
            </control>
          </mc:Choice>
        </mc:AlternateContent>
        <mc:AlternateContent xmlns:mc="http://schemas.openxmlformats.org/markup-compatibility/2006">
          <mc:Choice Requires="x14">
            <control shapeId="8660" r:id="rId29" name="Check Box 468">
              <controlPr defaultSize="0" autoFill="0" autoLine="0" autoPict="0">
                <anchor moveWithCells="1">
                  <from>
                    <xdr:col>11</xdr:col>
                    <xdr:colOff>38100</xdr:colOff>
                    <xdr:row>31</xdr:row>
                    <xdr:rowOff>190500</xdr:rowOff>
                  </from>
                  <to>
                    <xdr:col>22</xdr:col>
                    <xdr:colOff>9525</xdr:colOff>
                    <xdr:row>33</xdr:row>
                    <xdr:rowOff>0</xdr:rowOff>
                  </to>
                </anchor>
              </controlPr>
            </control>
          </mc:Choice>
        </mc:AlternateContent>
        <mc:AlternateContent xmlns:mc="http://schemas.openxmlformats.org/markup-compatibility/2006">
          <mc:Choice Requires="x14">
            <control shapeId="8662" r:id="rId30" name="Check Box 470">
              <controlPr defaultSize="0" autoFill="0" autoLine="0" autoPict="0">
                <anchor moveWithCells="1">
                  <from>
                    <xdr:col>11</xdr:col>
                    <xdr:colOff>38100</xdr:colOff>
                    <xdr:row>32</xdr:row>
                    <xdr:rowOff>190500</xdr:rowOff>
                  </from>
                  <to>
                    <xdr:col>22</xdr:col>
                    <xdr:colOff>9525</xdr:colOff>
                    <xdr:row>34</xdr:row>
                    <xdr:rowOff>0</xdr:rowOff>
                  </to>
                </anchor>
              </controlPr>
            </control>
          </mc:Choice>
        </mc:AlternateContent>
        <mc:AlternateContent xmlns:mc="http://schemas.openxmlformats.org/markup-compatibility/2006">
          <mc:Choice Requires="x14">
            <control shapeId="8664" r:id="rId31" name="Check Box 472">
              <controlPr defaultSize="0" autoFill="0" autoLine="0" autoPict="0">
                <anchor moveWithCells="1">
                  <from>
                    <xdr:col>11</xdr:col>
                    <xdr:colOff>38100</xdr:colOff>
                    <xdr:row>33</xdr:row>
                    <xdr:rowOff>190500</xdr:rowOff>
                  </from>
                  <to>
                    <xdr:col>22</xdr:col>
                    <xdr:colOff>9525</xdr:colOff>
                    <xdr:row>35</xdr:row>
                    <xdr:rowOff>0</xdr:rowOff>
                  </to>
                </anchor>
              </controlPr>
            </control>
          </mc:Choice>
        </mc:AlternateContent>
        <mc:AlternateContent xmlns:mc="http://schemas.openxmlformats.org/markup-compatibility/2006">
          <mc:Choice Requires="x14">
            <control shapeId="8666" r:id="rId32" name="Check Box 474">
              <controlPr defaultSize="0" autoFill="0" autoLine="0" autoPict="0">
                <anchor moveWithCells="1">
                  <from>
                    <xdr:col>11</xdr:col>
                    <xdr:colOff>38100</xdr:colOff>
                    <xdr:row>34</xdr:row>
                    <xdr:rowOff>190500</xdr:rowOff>
                  </from>
                  <to>
                    <xdr:col>22</xdr:col>
                    <xdr:colOff>9525</xdr:colOff>
                    <xdr:row>36</xdr:row>
                    <xdr:rowOff>0</xdr:rowOff>
                  </to>
                </anchor>
              </controlPr>
            </control>
          </mc:Choice>
        </mc:AlternateContent>
        <mc:AlternateContent xmlns:mc="http://schemas.openxmlformats.org/markup-compatibility/2006">
          <mc:Choice Requires="x14">
            <control shapeId="8668" r:id="rId33" name="Check Box 476">
              <controlPr defaultSize="0" autoFill="0" autoLine="0" autoPict="0">
                <anchor moveWithCells="1">
                  <from>
                    <xdr:col>11</xdr:col>
                    <xdr:colOff>38100</xdr:colOff>
                    <xdr:row>35</xdr:row>
                    <xdr:rowOff>190500</xdr:rowOff>
                  </from>
                  <to>
                    <xdr:col>22</xdr:col>
                    <xdr:colOff>9525</xdr:colOff>
                    <xdr:row>37</xdr:row>
                    <xdr:rowOff>0</xdr:rowOff>
                  </to>
                </anchor>
              </controlPr>
            </control>
          </mc:Choice>
        </mc:AlternateContent>
        <mc:AlternateContent xmlns:mc="http://schemas.openxmlformats.org/markup-compatibility/2006">
          <mc:Choice Requires="x14">
            <control shapeId="8670" r:id="rId34" name="Check Box 478">
              <controlPr defaultSize="0" autoFill="0" autoLine="0" autoPict="0">
                <anchor moveWithCells="1">
                  <from>
                    <xdr:col>11</xdr:col>
                    <xdr:colOff>38100</xdr:colOff>
                    <xdr:row>36</xdr:row>
                    <xdr:rowOff>190500</xdr:rowOff>
                  </from>
                  <to>
                    <xdr:col>22</xdr:col>
                    <xdr:colOff>9525</xdr:colOff>
                    <xdr:row>38</xdr:row>
                    <xdr:rowOff>0</xdr:rowOff>
                  </to>
                </anchor>
              </controlPr>
            </control>
          </mc:Choice>
        </mc:AlternateContent>
        <mc:AlternateContent xmlns:mc="http://schemas.openxmlformats.org/markup-compatibility/2006">
          <mc:Choice Requires="x14">
            <control shapeId="8672" r:id="rId35" name="Check Box 480">
              <controlPr defaultSize="0" autoFill="0" autoLine="0" autoPict="0">
                <anchor moveWithCells="1">
                  <from>
                    <xdr:col>28</xdr:col>
                    <xdr:colOff>38100</xdr:colOff>
                    <xdr:row>10</xdr:row>
                    <xdr:rowOff>0</xdr:rowOff>
                  </from>
                  <to>
                    <xdr:col>31</xdr:col>
                    <xdr:colOff>66675</xdr:colOff>
                    <xdr:row>11</xdr:row>
                    <xdr:rowOff>9525</xdr:rowOff>
                  </to>
                </anchor>
              </controlPr>
            </control>
          </mc:Choice>
        </mc:AlternateContent>
        <mc:AlternateContent xmlns:mc="http://schemas.openxmlformats.org/markup-compatibility/2006">
          <mc:Choice Requires="x14">
            <control shapeId="8673" r:id="rId36" name="Check Box 481">
              <controlPr defaultSize="0" autoFill="0" autoLine="0" autoPict="0">
                <anchor moveWithCells="1">
                  <from>
                    <xdr:col>28</xdr:col>
                    <xdr:colOff>38100</xdr:colOff>
                    <xdr:row>11</xdr:row>
                    <xdr:rowOff>0</xdr:rowOff>
                  </from>
                  <to>
                    <xdr:col>31</xdr:col>
                    <xdr:colOff>66675</xdr:colOff>
                    <xdr:row>12</xdr:row>
                    <xdr:rowOff>9525</xdr:rowOff>
                  </to>
                </anchor>
              </controlPr>
            </control>
          </mc:Choice>
        </mc:AlternateContent>
        <mc:AlternateContent xmlns:mc="http://schemas.openxmlformats.org/markup-compatibility/2006">
          <mc:Choice Requires="x14">
            <control shapeId="8675" r:id="rId37" name="Check Box 483">
              <controlPr defaultSize="0" autoFill="0" autoLine="0" autoPict="0">
                <anchor moveWithCells="1">
                  <from>
                    <xdr:col>28</xdr:col>
                    <xdr:colOff>38100</xdr:colOff>
                    <xdr:row>16</xdr:row>
                    <xdr:rowOff>0</xdr:rowOff>
                  </from>
                  <to>
                    <xdr:col>31</xdr:col>
                    <xdr:colOff>66675</xdr:colOff>
                    <xdr:row>17</xdr:row>
                    <xdr:rowOff>9525</xdr:rowOff>
                  </to>
                </anchor>
              </controlPr>
            </control>
          </mc:Choice>
        </mc:AlternateContent>
        <mc:AlternateContent xmlns:mc="http://schemas.openxmlformats.org/markup-compatibility/2006">
          <mc:Choice Requires="x14">
            <control shapeId="8676" r:id="rId38" name="Check Box 484">
              <controlPr defaultSize="0" autoFill="0" autoLine="0" autoPict="0">
                <anchor moveWithCells="1">
                  <from>
                    <xdr:col>28</xdr:col>
                    <xdr:colOff>38100</xdr:colOff>
                    <xdr:row>16</xdr:row>
                    <xdr:rowOff>0</xdr:rowOff>
                  </from>
                  <to>
                    <xdr:col>31</xdr:col>
                    <xdr:colOff>66675</xdr:colOff>
                    <xdr:row>17</xdr:row>
                    <xdr:rowOff>9525</xdr:rowOff>
                  </to>
                </anchor>
              </controlPr>
            </control>
          </mc:Choice>
        </mc:AlternateContent>
        <mc:AlternateContent xmlns:mc="http://schemas.openxmlformats.org/markup-compatibility/2006">
          <mc:Choice Requires="x14">
            <control shapeId="8677" r:id="rId39" name="Check Box 485">
              <controlPr defaultSize="0" autoFill="0" autoLine="0" autoPict="0">
                <anchor moveWithCells="1">
                  <from>
                    <xdr:col>28</xdr:col>
                    <xdr:colOff>38100</xdr:colOff>
                    <xdr:row>17</xdr:row>
                    <xdr:rowOff>0</xdr:rowOff>
                  </from>
                  <to>
                    <xdr:col>31</xdr:col>
                    <xdr:colOff>66675</xdr:colOff>
                    <xdr:row>18</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E150"/>
  <sheetViews>
    <sheetView zoomScale="90" workbookViewId="0">
      <pane xSplit="3" topLeftCell="D1" activePane="topRight" state="frozen"/>
      <selection activeCell="A45" sqref="A45"/>
      <selection pane="topRight" activeCell="E11" sqref="E11"/>
    </sheetView>
  </sheetViews>
  <sheetFormatPr defaultRowHeight="13.5"/>
  <cols>
    <col min="1" max="1" width="3.375" style="8" customWidth="1"/>
    <col min="2" max="2" width="12.75" style="8" customWidth="1"/>
    <col min="3" max="3" width="11.75" style="8" customWidth="1"/>
    <col min="4" max="29" width="11.25" style="8" customWidth="1"/>
    <col min="30" max="16384" width="9" style="8"/>
  </cols>
  <sheetData>
    <row r="1" spans="1:31" ht="5.25" customHeight="1" thickBo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29.25" thickBot="1">
      <c r="A2" s="38" t="s">
        <v>30</v>
      </c>
      <c r="B2" s="136">
        <f>+★Start初期設定!X4</f>
        <v>2012</v>
      </c>
      <c r="C2" s="137">
        <f>+★Start初期設定!X5</f>
        <v>4</v>
      </c>
      <c r="D2" s="39" t="s">
        <v>34</v>
      </c>
      <c r="E2" s="40"/>
      <c r="F2" s="40"/>
      <c r="G2" s="40"/>
      <c r="H2" s="884" t="str">
        <f>+★Start初期設定!AK4</f>
        <v>会社名</v>
      </c>
      <c r="I2" s="884"/>
      <c r="J2" s="884"/>
      <c r="K2" s="2"/>
      <c r="L2" s="2"/>
      <c r="M2" s="2"/>
      <c r="N2" s="2"/>
      <c r="O2" s="2"/>
      <c r="P2" s="2"/>
      <c r="Q2" s="2"/>
      <c r="R2" s="2"/>
      <c r="S2" s="2"/>
      <c r="T2" s="2"/>
      <c r="U2" s="2"/>
      <c r="V2" s="2"/>
      <c r="W2" s="2"/>
      <c r="X2" s="2"/>
      <c r="Y2" s="2"/>
      <c r="Z2" s="2"/>
      <c r="AA2" s="2"/>
      <c r="AB2" s="2"/>
      <c r="AC2" s="2"/>
      <c r="AD2" s="2"/>
      <c r="AE2" s="2"/>
    </row>
    <row r="3" spans="1:31" ht="4.5" customHeight="1">
      <c r="A3" s="134" t="s">
        <v>92</v>
      </c>
      <c r="B3" s="894"/>
      <c r="C3" s="894"/>
      <c r="D3" s="90"/>
      <c r="E3" s="2"/>
      <c r="F3" s="2"/>
      <c r="G3" s="2"/>
      <c r="H3" s="2"/>
      <c r="I3" s="2"/>
      <c r="J3" s="2"/>
      <c r="K3" s="2"/>
      <c r="L3" s="2"/>
      <c r="M3" s="2"/>
      <c r="N3" s="134" t="s">
        <v>92</v>
      </c>
      <c r="O3" s="2"/>
      <c r="P3" s="2"/>
      <c r="Q3" s="2"/>
      <c r="R3" s="2"/>
      <c r="S3" s="2"/>
    </row>
    <row r="4" spans="1:31" s="135" customFormat="1" ht="17.25" customHeight="1">
      <c r="A4" s="885" t="s">
        <v>60</v>
      </c>
      <c r="B4" s="886"/>
      <c r="C4" s="158" t="s">
        <v>25</v>
      </c>
      <c r="D4" s="192" t="str">
        <f>+★Start初期設定!X11</f>
        <v>a</v>
      </c>
      <c r="E4" s="192" t="str">
        <f>+★Start初期設定!X12</f>
        <v>ｂ</v>
      </c>
      <c r="F4" s="310"/>
      <c r="G4" s="296"/>
    </row>
    <row r="5" spans="1:31" ht="12" customHeight="1">
      <c r="A5" s="54" t="s">
        <v>48</v>
      </c>
      <c r="B5" s="55"/>
      <c r="C5" s="118">
        <f t="shared" ref="C5:C32" si="0">SUM(D5:L5)</f>
        <v>0</v>
      </c>
      <c r="D5" s="119">
        <f>+時給社員A!F40</f>
        <v>0</v>
      </c>
      <c r="E5" s="120">
        <f>+時給社員B!E40</f>
        <v>0</v>
      </c>
      <c r="F5" s="311"/>
      <c r="G5" s="216"/>
    </row>
    <row r="6" spans="1:31" ht="12" customHeight="1">
      <c r="A6" s="887" t="s">
        <v>137</v>
      </c>
      <c r="B6" s="63" t="s">
        <v>36</v>
      </c>
      <c r="C6" s="108">
        <f t="shared" si="0"/>
        <v>0</v>
      </c>
      <c r="D6" s="109">
        <f>+時給社員A!R40</f>
        <v>0</v>
      </c>
      <c r="E6" s="110">
        <f>+時給社員B!Q40</f>
        <v>0</v>
      </c>
      <c r="F6" s="312"/>
      <c r="G6" s="216"/>
    </row>
    <row r="7" spans="1:31" ht="12" customHeight="1">
      <c r="A7" s="888"/>
      <c r="B7" s="51" t="s">
        <v>54</v>
      </c>
      <c r="C7" s="108">
        <f t="shared" si="0"/>
        <v>0</v>
      </c>
      <c r="D7" s="111">
        <f>+時給社員A!T40</f>
        <v>0</v>
      </c>
      <c r="E7" s="112">
        <f>+時給社員B!S40</f>
        <v>0</v>
      </c>
      <c r="F7" s="313"/>
      <c r="G7" s="216"/>
    </row>
    <row r="8" spans="1:31" ht="12" customHeight="1">
      <c r="A8" s="888"/>
      <c r="B8" s="51" t="s">
        <v>47</v>
      </c>
      <c r="C8" s="108">
        <f t="shared" si="0"/>
        <v>0</v>
      </c>
      <c r="D8" s="111">
        <f>+時給社員A!V40</f>
        <v>0</v>
      </c>
      <c r="E8" s="112">
        <f>+時給社員B!U40</f>
        <v>0</v>
      </c>
      <c r="F8" s="313"/>
      <c r="G8" s="216"/>
    </row>
    <row r="9" spans="1:31" ht="12" customHeight="1">
      <c r="A9" s="888"/>
      <c r="B9" s="51" t="s">
        <v>43</v>
      </c>
      <c r="C9" s="108">
        <f t="shared" si="0"/>
        <v>0</v>
      </c>
      <c r="D9" s="111">
        <f>+時給社員A!X40</f>
        <v>0</v>
      </c>
      <c r="E9" s="112">
        <f>+時給社員B!W40</f>
        <v>0</v>
      </c>
      <c r="F9" s="313"/>
      <c r="G9" s="216"/>
    </row>
    <row r="10" spans="1:31" ht="12" customHeight="1">
      <c r="A10" s="888"/>
      <c r="B10" s="82" t="s">
        <v>138</v>
      </c>
      <c r="C10" s="108">
        <f t="shared" si="0"/>
        <v>0</v>
      </c>
      <c r="D10" s="111">
        <f>+時給社員A!Z40</f>
        <v>0</v>
      </c>
      <c r="E10" s="112">
        <f>+時給社員B!Y40</f>
        <v>0</v>
      </c>
      <c r="F10" s="313"/>
      <c r="G10" s="216"/>
    </row>
    <row r="11" spans="1:31" ht="12" customHeight="1">
      <c r="A11" s="888"/>
      <c r="B11" s="82" t="s">
        <v>139</v>
      </c>
      <c r="C11" s="108">
        <f t="shared" si="0"/>
        <v>0</v>
      </c>
      <c r="D11" s="111">
        <f>+時給社員A!AB40</f>
        <v>0</v>
      </c>
      <c r="E11" s="112">
        <f>+時給社員B!AA40</f>
        <v>0</v>
      </c>
      <c r="F11" s="313"/>
      <c r="G11" s="216"/>
    </row>
    <row r="12" spans="1:31" ht="12" customHeight="1">
      <c r="A12" s="888"/>
      <c r="B12" s="82" t="s">
        <v>140</v>
      </c>
      <c r="C12" s="108">
        <f t="shared" si="0"/>
        <v>0</v>
      </c>
      <c r="D12" s="111">
        <f>+時給社員A!AD40</f>
        <v>0</v>
      </c>
      <c r="E12" s="112">
        <f>+時給社員B!AC40</f>
        <v>0</v>
      </c>
      <c r="F12" s="313"/>
      <c r="G12" s="216"/>
    </row>
    <row r="13" spans="1:31" ht="12" customHeight="1">
      <c r="A13" s="888"/>
      <c r="B13" s="83" t="s">
        <v>141</v>
      </c>
      <c r="C13" s="108">
        <f t="shared" si="0"/>
        <v>0</v>
      </c>
      <c r="D13" s="113">
        <f>+時給社員A!AF40</f>
        <v>0</v>
      </c>
      <c r="E13" s="114">
        <f>+時給社員B!AE40</f>
        <v>0</v>
      </c>
      <c r="F13" s="314"/>
      <c r="G13" s="216"/>
    </row>
    <row r="14" spans="1:31">
      <c r="A14" s="888"/>
      <c r="B14" s="101" t="s">
        <v>49</v>
      </c>
      <c r="C14" s="173">
        <f t="shared" si="0"/>
        <v>0</v>
      </c>
      <c r="D14" s="522"/>
      <c r="E14" s="522"/>
      <c r="F14" s="304"/>
      <c r="G14" s="216"/>
    </row>
    <row r="15" spans="1:31">
      <c r="A15" s="888"/>
      <c r="B15" s="99" t="s">
        <v>50</v>
      </c>
      <c r="C15" s="173">
        <f t="shared" si="0"/>
        <v>0</v>
      </c>
      <c r="D15" s="130"/>
      <c r="E15" s="130"/>
      <c r="F15" s="305"/>
      <c r="G15" s="216"/>
    </row>
    <row r="16" spans="1:31">
      <c r="A16" s="888"/>
      <c r="B16" s="101"/>
      <c r="C16" s="173">
        <f t="shared" si="0"/>
        <v>0</v>
      </c>
      <c r="D16" s="130"/>
      <c r="E16" s="130"/>
      <c r="F16" s="305"/>
      <c r="G16" s="216"/>
    </row>
    <row r="17" spans="1:7">
      <c r="A17" s="888"/>
      <c r="B17" s="99"/>
      <c r="C17" s="173">
        <f t="shared" si="0"/>
        <v>0</v>
      </c>
      <c r="D17" s="130"/>
      <c r="E17" s="130"/>
      <c r="F17" s="305"/>
      <c r="G17" s="216"/>
    </row>
    <row r="18" spans="1:7">
      <c r="A18" s="888"/>
      <c r="B18" s="102"/>
      <c r="C18" s="173">
        <f t="shared" si="0"/>
        <v>0</v>
      </c>
      <c r="D18" s="130"/>
      <c r="E18" s="130"/>
      <c r="F18" s="305"/>
      <c r="G18" s="216"/>
    </row>
    <row r="19" spans="1:7">
      <c r="A19" s="888"/>
      <c r="B19" s="171" t="s">
        <v>103</v>
      </c>
      <c r="C19" s="173">
        <f t="shared" si="0"/>
        <v>0</v>
      </c>
      <c r="D19" s="176">
        <f>SUM(D6:D18)</f>
        <v>0</v>
      </c>
      <c r="E19" s="177">
        <f>SUM(E6:E18)</f>
        <v>0</v>
      </c>
      <c r="F19" s="306"/>
      <c r="G19" s="216"/>
    </row>
    <row r="20" spans="1:7">
      <c r="A20" s="888"/>
      <c r="B20" s="99" t="s">
        <v>3</v>
      </c>
      <c r="C20" s="173">
        <f t="shared" si="0"/>
        <v>0</v>
      </c>
      <c r="D20" s="172"/>
      <c r="E20" s="154"/>
      <c r="F20" s="306"/>
      <c r="G20" s="216"/>
    </row>
    <row r="21" spans="1:7">
      <c r="A21" s="889"/>
      <c r="B21" s="64" t="s">
        <v>4</v>
      </c>
      <c r="C21" s="173">
        <f t="shared" si="0"/>
        <v>0</v>
      </c>
      <c r="D21" s="175">
        <f>SUM(D19:D20)</f>
        <v>0</v>
      </c>
      <c r="E21" s="153">
        <f>SUM(E19:E20)</f>
        <v>0</v>
      </c>
      <c r="F21" s="315"/>
      <c r="G21" s="216"/>
    </row>
    <row r="22" spans="1:7">
      <c r="A22" s="887" t="s">
        <v>73</v>
      </c>
      <c r="B22" s="525" t="str">
        <f>+C78</f>
        <v>健康保険</v>
      </c>
      <c r="C22" s="173">
        <f t="shared" si="0"/>
        <v>0</v>
      </c>
      <c r="D22" s="316"/>
      <c r="E22" s="316"/>
      <c r="F22" s="317"/>
      <c r="G22" s="216"/>
    </row>
    <row r="23" spans="1:7">
      <c r="A23" s="888"/>
      <c r="B23" s="526" t="str">
        <f>+D78</f>
        <v>厚生年金</v>
      </c>
      <c r="C23" s="173">
        <f t="shared" si="0"/>
        <v>0</v>
      </c>
      <c r="D23" s="130"/>
      <c r="E23" s="130"/>
      <c r="F23" s="305"/>
      <c r="G23" s="216"/>
    </row>
    <row r="24" spans="1:7">
      <c r="A24" s="888"/>
      <c r="B24" s="526" t="str">
        <f>+E78</f>
        <v>雇用保険</v>
      </c>
      <c r="C24" s="132">
        <f t="shared" si="0"/>
        <v>0</v>
      </c>
      <c r="D24" s="130"/>
      <c r="E24" s="130"/>
      <c r="F24" s="305"/>
      <c r="G24" s="216"/>
    </row>
    <row r="25" spans="1:7">
      <c r="A25" s="888"/>
      <c r="B25" s="524" t="s">
        <v>9</v>
      </c>
      <c r="C25" s="132">
        <f t="shared" si="0"/>
        <v>0</v>
      </c>
      <c r="D25" s="130"/>
      <c r="E25" s="130"/>
      <c r="F25" s="305"/>
      <c r="G25" s="216"/>
    </row>
    <row r="26" spans="1:7">
      <c r="A26" s="888"/>
      <c r="B26" s="526" t="str">
        <f>+H78</f>
        <v>住民税</v>
      </c>
      <c r="C26" s="530">
        <f t="shared" si="0"/>
        <v>0</v>
      </c>
      <c r="D26" s="531"/>
      <c r="E26" s="531"/>
      <c r="F26" s="305"/>
      <c r="G26" s="216"/>
    </row>
    <row r="27" spans="1:7">
      <c r="A27" s="888"/>
      <c r="B27" s="99"/>
      <c r="C27" s="173">
        <f t="shared" si="0"/>
        <v>0</v>
      </c>
      <c r="D27" s="130"/>
      <c r="E27" s="130"/>
      <c r="F27" s="317"/>
      <c r="G27" s="216"/>
    </row>
    <row r="28" spans="1:7">
      <c r="A28" s="888"/>
      <c r="B28" s="99"/>
      <c r="C28" s="173">
        <f t="shared" si="0"/>
        <v>0</v>
      </c>
      <c r="D28" s="130"/>
      <c r="E28" s="130"/>
      <c r="F28" s="317"/>
      <c r="G28" s="216"/>
    </row>
    <row r="29" spans="1:7">
      <c r="A29" s="888"/>
      <c r="B29" s="99"/>
      <c r="C29" s="173">
        <f t="shared" si="0"/>
        <v>0</v>
      </c>
      <c r="D29" s="130"/>
      <c r="E29" s="130"/>
      <c r="F29" s="305"/>
      <c r="G29" s="216"/>
    </row>
    <row r="30" spans="1:7">
      <c r="A30" s="888"/>
      <c r="B30" s="99"/>
      <c r="C30" s="173">
        <f t="shared" si="0"/>
        <v>0</v>
      </c>
      <c r="D30" s="130"/>
      <c r="E30" s="130"/>
      <c r="F30" s="305"/>
      <c r="G30" s="216"/>
    </row>
    <row r="31" spans="1:7">
      <c r="A31" s="889"/>
      <c r="B31" s="42" t="s">
        <v>4</v>
      </c>
      <c r="C31" s="108">
        <f t="shared" si="0"/>
        <v>0</v>
      </c>
      <c r="D31" s="544">
        <f>SUM(D22:D30)</f>
        <v>0</v>
      </c>
      <c r="E31" s="117">
        <f>SUM(E22:E30)</f>
        <v>0</v>
      </c>
      <c r="F31" s="318"/>
      <c r="G31" s="216"/>
    </row>
    <row r="32" spans="1:7" ht="15" customHeight="1">
      <c r="A32" s="890" t="s">
        <v>11</v>
      </c>
      <c r="B32" s="891"/>
      <c r="C32" s="108">
        <f t="shared" si="0"/>
        <v>0</v>
      </c>
      <c r="D32" s="545">
        <f>+D21-D31</f>
        <v>0</v>
      </c>
      <c r="E32" s="65">
        <f>+E21-E31</f>
        <v>0</v>
      </c>
      <c r="F32" s="319"/>
    </row>
    <row r="33" spans="1:31" ht="12.75" customHeight="1">
      <c r="A33" s="68"/>
      <c r="B33" s="162" t="s">
        <v>259</v>
      </c>
      <c r="C33" s="528"/>
      <c r="D33" s="527">
        <f>D19-D22-D23-D24</f>
        <v>0</v>
      </c>
      <c r="E33" s="174">
        <f>E19-E22-E23-E24</f>
        <v>0</v>
      </c>
      <c r="F33" s="174">
        <f>F19-F22-F23-F24</f>
        <v>0</v>
      </c>
    </row>
    <row r="34" spans="1:31" ht="12.75" customHeight="1">
      <c r="A34" s="165"/>
      <c r="B34" s="164" t="s">
        <v>12</v>
      </c>
      <c r="C34" s="529"/>
      <c r="D34" s="546">
        <f>+★Start初期設定!AP11</f>
        <v>0</v>
      </c>
      <c r="E34" s="547">
        <f>+★Start初期設定!AP12</f>
        <v>0</v>
      </c>
      <c r="F34" s="547">
        <f>+★Start初期設定!AP13</f>
        <v>0</v>
      </c>
    </row>
    <row r="35" spans="1:31" ht="12.75" hidden="1" customHeight="1">
      <c r="A35" s="539"/>
      <c r="B35" s="541" t="s">
        <v>250</v>
      </c>
      <c r="C35" s="33"/>
      <c r="D35" s="540">
        <f>SUM(D6:D13)</f>
        <v>0</v>
      </c>
      <c r="E35" s="540">
        <f>SUM(E6:E13)</f>
        <v>0</v>
      </c>
      <c r="F35" s="542"/>
    </row>
    <row r="36" spans="1:31">
      <c r="A36" s="134" t="s">
        <v>92</v>
      </c>
      <c r="B36" s="5"/>
      <c r="C36" s="6"/>
      <c r="D36" s="6"/>
      <c r="E36" s="6"/>
      <c r="F36" s="6"/>
    </row>
    <row r="37" spans="1:31" ht="12.75" customHeight="1">
      <c r="A37" s="5"/>
      <c r="B37" s="5"/>
      <c r="D37" s="6"/>
      <c r="E37" s="6"/>
      <c r="F37" s="6"/>
      <c r="G37" s="6"/>
      <c r="I37" s="6"/>
      <c r="J37" s="6"/>
      <c r="K37" s="6"/>
      <c r="L37" s="6"/>
      <c r="M37" s="6"/>
      <c r="N37" s="6"/>
      <c r="O37" s="6"/>
      <c r="P37" s="6"/>
      <c r="Q37" s="6"/>
      <c r="R37" s="6"/>
      <c r="S37" s="3"/>
      <c r="T37" s="3"/>
      <c r="U37" s="3"/>
      <c r="V37" s="3"/>
      <c r="W37" s="3"/>
      <c r="X37" s="3"/>
      <c r="Y37" s="3"/>
      <c r="Z37" s="3"/>
      <c r="AA37" s="3"/>
      <c r="AB37" s="3"/>
      <c r="AC37" s="3"/>
      <c r="AD37" s="1"/>
      <c r="AE37" s="3"/>
    </row>
    <row r="38" spans="1:31" hidden="1">
      <c r="A38" s="5"/>
      <c r="B38" s="5"/>
      <c r="D38" s="6"/>
      <c r="E38" s="6"/>
      <c r="F38" s="6"/>
      <c r="G38" s="6"/>
      <c r="H38" s="6"/>
      <c r="I38" s="6"/>
      <c r="J38" s="6"/>
      <c r="K38" s="6"/>
      <c r="L38" s="6"/>
      <c r="M38" s="6"/>
      <c r="N38" s="6"/>
      <c r="O38" s="6"/>
      <c r="P38" s="6"/>
      <c r="Q38" s="6"/>
      <c r="R38" s="6"/>
      <c r="S38" s="3"/>
      <c r="T38" s="3"/>
      <c r="U38" s="3"/>
      <c r="V38" s="3"/>
      <c r="W38" s="3"/>
      <c r="X38" s="3"/>
      <c r="Y38" s="3"/>
      <c r="Z38" s="3"/>
      <c r="AA38" s="3"/>
      <c r="AB38" s="3"/>
      <c r="AC38" s="3"/>
      <c r="AD38" s="1"/>
      <c r="AE38" s="3"/>
    </row>
    <row r="39" spans="1:31" hidden="1">
      <c r="A39" s="5"/>
      <c r="B39" s="5"/>
      <c r="D39" s="6"/>
      <c r="E39" s="6"/>
      <c r="F39" s="6"/>
      <c r="G39" s="6"/>
      <c r="H39" s="6"/>
      <c r="I39" s="6"/>
      <c r="J39" s="6"/>
      <c r="K39" s="6"/>
      <c r="L39" s="6"/>
      <c r="M39" s="6"/>
      <c r="N39" s="6"/>
      <c r="O39" s="6"/>
      <c r="P39" s="6"/>
      <c r="Q39" s="6"/>
      <c r="R39" s="6"/>
      <c r="S39" s="3"/>
      <c r="T39" s="3"/>
      <c r="U39" s="3"/>
      <c r="V39" s="3"/>
      <c r="W39" s="3"/>
      <c r="X39" s="3"/>
      <c r="Y39" s="3"/>
      <c r="Z39" s="3"/>
      <c r="AA39" s="3"/>
      <c r="AB39" s="3"/>
      <c r="AC39" s="3"/>
      <c r="AD39" s="1"/>
      <c r="AE39" s="3"/>
    </row>
    <row r="40" spans="1:31">
      <c r="A40" s="5"/>
      <c r="B40" s="5"/>
      <c r="D40" s="6"/>
      <c r="E40" s="6"/>
      <c r="F40" s="6"/>
      <c r="G40" s="6"/>
      <c r="H40" s="6"/>
      <c r="I40" s="6"/>
      <c r="J40" s="6"/>
      <c r="K40" s="6"/>
      <c r="L40" s="6"/>
      <c r="M40" s="6"/>
      <c r="N40" s="6"/>
      <c r="O40" s="6"/>
      <c r="P40" s="6"/>
      <c r="Q40" s="6"/>
      <c r="R40" s="6"/>
      <c r="S40" s="3"/>
      <c r="T40" s="3"/>
      <c r="U40" s="3"/>
      <c r="V40" s="3"/>
      <c r="W40" s="3"/>
      <c r="X40" s="3"/>
      <c r="Y40" s="3"/>
      <c r="Z40" s="3"/>
      <c r="AA40" s="3"/>
      <c r="AB40" s="3"/>
      <c r="AC40" s="3"/>
      <c r="AD40" s="1"/>
      <c r="AE40" s="3"/>
    </row>
    <row r="41" spans="1:31" ht="3" customHeight="1">
      <c r="A41" s="5"/>
      <c r="B41" s="5"/>
      <c r="C41" s="6"/>
      <c r="D41" s="6"/>
      <c r="E41" s="6"/>
      <c r="F41" s="6"/>
      <c r="G41" s="6"/>
      <c r="H41" s="6"/>
      <c r="I41" s="6"/>
      <c r="J41" s="6"/>
      <c r="K41" s="6"/>
      <c r="L41" s="6"/>
      <c r="M41" s="6"/>
      <c r="N41" s="6"/>
      <c r="O41" s="6"/>
      <c r="P41" s="6"/>
      <c r="Q41" s="6"/>
      <c r="R41" s="6"/>
      <c r="S41" s="3"/>
      <c r="T41" s="3"/>
      <c r="U41" s="3"/>
      <c r="V41" s="3"/>
      <c r="W41" s="3"/>
      <c r="X41" s="3"/>
      <c r="Y41" s="3"/>
      <c r="Z41" s="3"/>
      <c r="AA41" s="3"/>
      <c r="AB41" s="3"/>
      <c r="AC41" s="3"/>
      <c r="AD41" s="1"/>
      <c r="AE41" s="3"/>
    </row>
    <row r="42" spans="1:31" ht="9.75" customHeight="1" thickBot="1">
      <c r="A42" s="60"/>
      <c r="B42" s="1"/>
      <c r="C42" s="1"/>
      <c r="D42" s="6"/>
      <c r="E42" s="6"/>
      <c r="F42" s="6"/>
      <c r="G42" s="6"/>
      <c r="H42" s="6"/>
      <c r="I42" s="6"/>
      <c r="J42" s="6"/>
      <c r="K42" s="6"/>
      <c r="L42" s="6"/>
      <c r="M42" s="6"/>
      <c r="N42" s="6"/>
      <c r="O42" s="6"/>
      <c r="P42" s="6"/>
      <c r="Q42" s="6"/>
      <c r="R42" s="6"/>
      <c r="S42" s="1"/>
      <c r="T42" s="1"/>
      <c r="U42" s="3"/>
      <c r="V42" s="3"/>
      <c r="W42" s="3"/>
      <c r="X42" s="3"/>
      <c r="Y42" s="3"/>
      <c r="Z42" s="3"/>
      <c r="AA42" s="3"/>
      <c r="AB42" s="3"/>
      <c r="AC42" s="3"/>
      <c r="AD42" s="1"/>
      <c r="AE42" s="3"/>
    </row>
    <row r="43" spans="1:31" ht="14.25" hidden="1" thickBot="1">
      <c r="A43" s="61"/>
      <c r="B43" s="1"/>
      <c r="C43" s="1"/>
      <c r="D43" s="6"/>
      <c r="E43" s="6"/>
      <c r="F43" s="6"/>
      <c r="G43" s="6"/>
      <c r="H43" s="6"/>
      <c r="I43" s="6"/>
      <c r="J43" s="6"/>
      <c r="K43" s="6"/>
      <c r="L43" s="6"/>
      <c r="M43" s="6"/>
      <c r="N43" s="6"/>
      <c r="O43" s="6"/>
      <c r="P43" s="6"/>
      <c r="Q43" s="6"/>
      <c r="R43" s="6"/>
      <c r="S43" s="3"/>
      <c r="T43" s="3"/>
      <c r="U43" s="3"/>
      <c r="V43" s="1"/>
      <c r="W43" s="1"/>
      <c r="X43" s="3"/>
      <c r="Y43" s="3"/>
      <c r="Z43" s="3"/>
      <c r="AA43" s="3"/>
      <c r="AB43" s="3"/>
      <c r="AC43" s="3"/>
      <c r="AD43" s="1"/>
      <c r="AE43" s="3"/>
    </row>
    <row r="44" spans="1:31" ht="14.25" hidden="1" thickBot="1">
      <c r="A44" s="61"/>
      <c r="B44" s="1"/>
      <c r="C44" s="1"/>
      <c r="D44" s="6"/>
      <c r="E44" s="6"/>
      <c r="F44" s="6"/>
      <c r="G44" s="6"/>
      <c r="H44" s="6"/>
      <c r="I44" s="6"/>
      <c r="J44" s="6"/>
      <c r="K44" s="6"/>
      <c r="L44" s="6"/>
      <c r="M44" s="6"/>
      <c r="N44" s="6"/>
      <c r="O44" s="6"/>
      <c r="P44" s="6"/>
      <c r="Q44" s="6"/>
      <c r="R44" s="6"/>
      <c r="S44" s="3"/>
      <c r="T44" s="3"/>
      <c r="U44" s="3"/>
      <c r="V44" s="3"/>
      <c r="W44" s="3"/>
      <c r="X44" s="3"/>
      <c r="Y44" s="3"/>
      <c r="Z44" s="3"/>
      <c r="AA44" s="3"/>
      <c r="AB44" s="3"/>
      <c r="AC44" s="3"/>
      <c r="AD44" s="3"/>
      <c r="AE44" s="3"/>
    </row>
    <row r="45" spans="1:31" ht="14.25" hidden="1" thickBot="1">
      <c r="A45" s="61"/>
      <c r="B45" s="1"/>
      <c r="C45" s="1"/>
      <c r="D45" s="6"/>
      <c r="E45" s="6"/>
      <c r="F45" s="6"/>
      <c r="G45" s="6"/>
      <c r="H45" s="6"/>
      <c r="I45" s="6"/>
      <c r="J45" s="6"/>
      <c r="K45" s="6"/>
      <c r="L45" s="6"/>
      <c r="M45" s="6"/>
      <c r="N45" s="6"/>
      <c r="O45" s="6"/>
      <c r="P45" s="6"/>
      <c r="Q45" s="6"/>
      <c r="R45" s="6"/>
      <c r="S45" s="3"/>
      <c r="T45" s="3"/>
      <c r="U45" s="3"/>
      <c r="V45" s="3"/>
      <c r="W45" s="3"/>
      <c r="X45" s="3"/>
      <c r="Y45" s="3"/>
      <c r="Z45" s="3"/>
      <c r="AA45" s="3"/>
      <c r="AB45" s="3"/>
      <c r="AC45" s="3"/>
      <c r="AD45" s="3"/>
      <c r="AE45" s="3"/>
    </row>
    <row r="46" spans="1:31" ht="20.25" customHeight="1" thickBot="1">
      <c r="A46" s="36"/>
      <c r="B46" s="121">
        <f>+B2</f>
        <v>2012</v>
      </c>
      <c r="C46" s="122">
        <f>+C2</f>
        <v>4</v>
      </c>
      <c r="D46" s="123" t="s">
        <v>93</v>
      </c>
      <c r="E46" s="37"/>
      <c r="F46" s="37"/>
      <c r="G46" s="37"/>
      <c r="H46" s="37"/>
      <c r="I46" s="6"/>
      <c r="J46" s="6"/>
      <c r="K46" s="6"/>
      <c r="L46" s="6"/>
      <c r="M46" s="6"/>
      <c r="N46" s="6"/>
      <c r="O46" s="6"/>
      <c r="P46" s="6"/>
      <c r="Q46" s="6"/>
      <c r="R46" s="3"/>
      <c r="S46" s="3"/>
      <c r="T46" s="3"/>
      <c r="U46" s="3"/>
      <c r="V46" s="3"/>
      <c r="W46" s="3"/>
      <c r="X46" s="3"/>
      <c r="Y46" s="3"/>
      <c r="Z46" s="3"/>
      <c r="AA46" s="3"/>
      <c r="AB46" s="3"/>
      <c r="AC46" s="3"/>
      <c r="AD46" s="3"/>
      <c r="AE46" s="3"/>
    </row>
    <row r="47" spans="1:31" ht="6" customHeight="1">
      <c r="A47" s="5"/>
      <c r="B47" s="5"/>
      <c r="C47" s="6"/>
      <c r="D47" s="6"/>
      <c r="E47" s="6"/>
      <c r="F47" s="6"/>
      <c r="G47" s="6"/>
      <c r="H47" s="6"/>
      <c r="I47" s="6"/>
      <c r="J47" s="6"/>
      <c r="K47" s="6"/>
      <c r="L47" s="6"/>
      <c r="M47" s="6"/>
      <c r="N47" s="6"/>
      <c r="O47" s="6"/>
      <c r="P47" s="6"/>
      <c r="Q47" s="6"/>
      <c r="R47" s="3"/>
      <c r="S47" s="3"/>
      <c r="T47" s="3"/>
      <c r="U47" s="3"/>
      <c r="V47" s="3"/>
      <c r="W47" s="3"/>
      <c r="X47" s="3"/>
      <c r="Y47" s="3"/>
      <c r="Z47" s="3"/>
      <c r="AA47" s="3"/>
      <c r="AB47" s="3"/>
      <c r="AC47" s="3"/>
      <c r="AD47" s="3"/>
      <c r="AE47" s="3"/>
    </row>
    <row r="48" spans="1:31" s="135" customFormat="1" ht="15.75" customHeight="1">
      <c r="A48" s="892" t="str">
        <f>+A4</f>
        <v>科目　　　　  名前</v>
      </c>
      <c r="B48" s="893"/>
      <c r="C48" s="159" t="s">
        <v>4</v>
      </c>
      <c r="D48" s="138" t="str">
        <f>+★Start初期設定!X17</f>
        <v>あ</v>
      </c>
      <c r="E48" s="139" t="str">
        <f>+★Start初期設定!X18</f>
        <v>い</v>
      </c>
      <c r="F48" s="320"/>
      <c r="G48" s="156"/>
      <c r="H48" s="3"/>
      <c r="I48" s="3"/>
      <c r="J48" s="3"/>
      <c r="K48" s="3"/>
      <c r="L48" s="3"/>
      <c r="M48" s="3"/>
      <c r="N48" s="3"/>
      <c r="O48" s="3"/>
      <c r="P48" s="3"/>
      <c r="Q48" s="3"/>
      <c r="R48" s="3"/>
      <c r="S48" s="3"/>
      <c r="T48" s="3"/>
      <c r="U48" s="3"/>
      <c r="V48" s="3"/>
      <c r="W48" s="3"/>
      <c r="X48" s="3"/>
      <c r="Y48" s="3"/>
    </row>
    <row r="49" spans="1:25" ht="12.75" customHeight="1">
      <c r="A49" s="888" t="s">
        <v>74</v>
      </c>
      <c r="B49" s="221" t="s">
        <v>35</v>
      </c>
      <c r="C49" s="222">
        <f t="shared" ref="C49:C69" si="1">SUM(D49:L49)</f>
        <v>0</v>
      </c>
      <c r="D49" s="223">
        <f>+★Start初期設定!AF17</f>
        <v>0</v>
      </c>
      <c r="E49" s="224">
        <f>+★Start初期設定!AF18</f>
        <v>0</v>
      </c>
      <c r="F49" s="305"/>
      <c r="G49" s="156"/>
      <c r="H49" s="3"/>
      <c r="I49" s="3"/>
      <c r="J49" s="3"/>
      <c r="K49" s="3"/>
      <c r="L49" s="3"/>
      <c r="M49" s="3"/>
      <c r="N49" s="3"/>
      <c r="O49" s="3"/>
      <c r="P49" s="3"/>
      <c r="Q49" s="3"/>
      <c r="R49" s="3"/>
      <c r="S49" s="3"/>
      <c r="T49" s="3"/>
      <c r="U49" s="3"/>
      <c r="V49" s="3"/>
      <c r="W49" s="3"/>
      <c r="X49" s="3"/>
      <c r="Y49" s="3"/>
    </row>
    <row r="50" spans="1:25" ht="12.75" customHeight="1">
      <c r="A50" s="888"/>
      <c r="B50" s="99" t="s">
        <v>0</v>
      </c>
      <c r="C50" s="124">
        <f t="shared" si="1"/>
        <v>0</v>
      </c>
      <c r="D50" s="125"/>
      <c r="E50" s="115"/>
      <c r="F50" s="305"/>
      <c r="G50" s="156"/>
      <c r="H50" s="3"/>
      <c r="I50" s="3"/>
      <c r="J50" s="3"/>
      <c r="K50" s="3"/>
      <c r="L50" s="3"/>
      <c r="M50" s="3"/>
      <c r="N50" s="3"/>
      <c r="O50" s="3"/>
      <c r="P50" s="3"/>
      <c r="Q50" s="3"/>
      <c r="R50" s="3"/>
      <c r="S50" s="3"/>
      <c r="T50" s="3"/>
      <c r="U50" s="3"/>
      <c r="V50" s="3"/>
      <c r="W50" s="3"/>
      <c r="X50" s="3"/>
      <c r="Y50" s="3"/>
    </row>
    <row r="51" spans="1:25" ht="12.75" customHeight="1">
      <c r="A51" s="888"/>
      <c r="B51" s="99" t="s">
        <v>1</v>
      </c>
      <c r="C51" s="124">
        <f t="shared" si="1"/>
        <v>0</v>
      </c>
      <c r="D51" s="125"/>
      <c r="E51" s="115"/>
      <c r="F51" s="305"/>
      <c r="G51" s="156"/>
      <c r="H51" s="3"/>
      <c r="I51" s="3"/>
      <c r="J51" s="3"/>
      <c r="K51" s="3"/>
      <c r="L51" s="3"/>
      <c r="M51" s="3"/>
      <c r="N51" s="3"/>
      <c r="O51" s="3"/>
      <c r="P51" s="3"/>
      <c r="Q51" s="3"/>
      <c r="R51" s="3"/>
      <c r="S51" s="3"/>
      <c r="T51" s="3"/>
      <c r="U51" s="3"/>
      <c r="V51" s="3"/>
      <c r="W51" s="3"/>
      <c r="X51" s="3"/>
      <c r="Y51" s="3"/>
    </row>
    <row r="52" spans="1:25" ht="12.75" customHeight="1">
      <c r="A52" s="888"/>
      <c r="B52" s="99"/>
      <c r="C52" s="124">
        <f t="shared" si="1"/>
        <v>0</v>
      </c>
      <c r="D52" s="125"/>
      <c r="E52" s="115"/>
      <c r="F52" s="305"/>
      <c r="G52" s="156"/>
      <c r="H52" s="3"/>
      <c r="I52" s="3"/>
      <c r="J52" s="3"/>
      <c r="K52" s="3"/>
      <c r="L52" s="3"/>
      <c r="M52" s="3"/>
      <c r="N52" s="3"/>
      <c r="O52" s="3"/>
      <c r="P52" s="3"/>
      <c r="Q52" s="3"/>
      <c r="R52" s="3"/>
      <c r="S52" s="3"/>
      <c r="T52" s="3"/>
      <c r="U52" s="3"/>
      <c r="V52" s="3"/>
      <c r="W52" s="3"/>
      <c r="X52" s="3"/>
      <c r="Y52" s="3"/>
    </row>
    <row r="53" spans="1:25" ht="12.75" customHeight="1">
      <c r="A53" s="888"/>
      <c r="B53" s="100"/>
      <c r="C53" s="124">
        <f t="shared" si="1"/>
        <v>0</v>
      </c>
      <c r="D53" s="115"/>
      <c r="E53" s="115"/>
      <c r="F53" s="305"/>
      <c r="G53" s="156"/>
      <c r="H53" s="3"/>
      <c r="I53" s="3"/>
      <c r="J53" s="3"/>
      <c r="K53" s="3"/>
      <c r="L53" s="3"/>
      <c r="M53" s="3"/>
      <c r="N53" s="3"/>
      <c r="O53" s="3"/>
      <c r="P53" s="3"/>
      <c r="Q53" s="3"/>
      <c r="R53" s="3"/>
      <c r="S53" s="3"/>
      <c r="T53" s="3"/>
      <c r="U53" s="3"/>
      <c r="V53" s="3"/>
      <c r="W53" s="3"/>
      <c r="X53" s="3"/>
      <c r="Y53" s="3"/>
    </row>
    <row r="54" spans="1:25" ht="12.75" customHeight="1">
      <c r="A54" s="888"/>
      <c r="B54" s="100"/>
      <c r="C54" s="124">
        <f t="shared" si="1"/>
        <v>0</v>
      </c>
      <c r="D54" s="125"/>
      <c r="E54" s="125"/>
      <c r="F54" s="307"/>
      <c r="G54" s="156"/>
      <c r="H54" s="3"/>
      <c r="I54" s="3"/>
      <c r="J54" s="3"/>
      <c r="K54" s="3"/>
      <c r="L54" s="3"/>
      <c r="M54" s="3"/>
      <c r="N54" s="3"/>
      <c r="O54" s="3"/>
      <c r="P54" s="3"/>
      <c r="Q54" s="3"/>
      <c r="R54" s="3"/>
      <c r="S54" s="3"/>
      <c r="T54" s="3"/>
      <c r="U54" s="3"/>
      <c r="V54" s="3"/>
      <c r="W54" s="3"/>
      <c r="X54" s="3"/>
      <c r="Y54" s="3"/>
    </row>
    <row r="55" spans="1:25" ht="12.75" customHeight="1">
      <c r="A55" s="888"/>
      <c r="B55" s="100"/>
      <c r="C55" s="124">
        <f t="shared" si="1"/>
        <v>0</v>
      </c>
      <c r="D55" s="125"/>
      <c r="E55" s="115"/>
      <c r="F55" s="305"/>
      <c r="G55" s="156"/>
      <c r="H55" s="3"/>
      <c r="I55" s="3"/>
      <c r="J55" s="3"/>
      <c r="K55" s="3"/>
      <c r="L55" s="3"/>
      <c r="M55" s="3"/>
      <c r="N55" s="3"/>
      <c r="O55" s="3"/>
      <c r="P55" s="3"/>
      <c r="Q55" s="3"/>
      <c r="R55" s="3"/>
      <c r="S55" s="3"/>
      <c r="T55" s="3"/>
      <c r="U55" s="3"/>
      <c r="V55" s="3"/>
      <c r="W55" s="3"/>
      <c r="X55" s="3"/>
      <c r="Y55" s="3"/>
    </row>
    <row r="56" spans="1:25" ht="12.75" customHeight="1">
      <c r="A56" s="888"/>
      <c r="B56" s="4" t="s">
        <v>2</v>
      </c>
      <c r="C56" s="124">
        <f t="shared" si="1"/>
        <v>0</v>
      </c>
      <c r="D56" s="126">
        <f>SUM(D49:D55)</f>
        <v>0</v>
      </c>
      <c r="E56" s="127">
        <f>SUM(E49:E55)</f>
        <v>0</v>
      </c>
      <c r="F56" s="305"/>
      <c r="G56" s="156"/>
      <c r="H56" s="3"/>
      <c r="I56" s="3"/>
      <c r="J56" s="3"/>
      <c r="K56" s="3"/>
      <c r="L56" s="3"/>
      <c r="M56" s="3"/>
      <c r="N56" s="3"/>
      <c r="O56" s="3"/>
      <c r="P56" s="3"/>
      <c r="Q56" s="3"/>
      <c r="R56" s="3"/>
      <c r="S56" s="3"/>
      <c r="T56" s="3"/>
      <c r="U56" s="3"/>
      <c r="V56" s="3"/>
      <c r="W56" s="3"/>
      <c r="X56" s="3"/>
      <c r="Y56" s="3"/>
    </row>
    <row r="57" spans="1:25" ht="12.75" customHeight="1">
      <c r="A57" s="888"/>
      <c r="B57" s="99" t="s">
        <v>3</v>
      </c>
      <c r="C57" s="124">
        <f t="shared" si="1"/>
        <v>0</v>
      </c>
      <c r="D57" s="125"/>
      <c r="E57" s="115"/>
      <c r="F57" s="305"/>
      <c r="G57" s="156"/>
      <c r="H57" s="3"/>
      <c r="I57" s="3"/>
      <c r="J57" s="3"/>
      <c r="K57" s="3"/>
      <c r="L57" s="3"/>
      <c r="M57" s="3"/>
      <c r="N57" s="3"/>
      <c r="O57" s="3"/>
      <c r="P57" s="3"/>
      <c r="Q57" s="3"/>
      <c r="R57" s="3"/>
      <c r="S57" s="3"/>
      <c r="T57" s="3"/>
      <c r="U57" s="3"/>
      <c r="V57" s="3"/>
      <c r="W57" s="3"/>
      <c r="X57" s="3"/>
      <c r="Y57" s="3"/>
    </row>
    <row r="58" spans="1:25" ht="12.75" customHeight="1">
      <c r="A58" s="889"/>
      <c r="B58" s="62" t="s">
        <v>4</v>
      </c>
      <c r="C58" s="128">
        <f t="shared" si="1"/>
        <v>0</v>
      </c>
      <c r="D58" s="129">
        <f>SUM(D56:D57)</f>
        <v>0</v>
      </c>
      <c r="E58" s="116">
        <f>SUM(E56:E57)</f>
        <v>0</v>
      </c>
      <c r="F58" s="321"/>
      <c r="G58" s="156"/>
      <c r="H58" s="3"/>
      <c r="I58" s="3"/>
      <c r="J58" s="3"/>
      <c r="K58" s="3"/>
      <c r="L58" s="3"/>
      <c r="M58" s="3"/>
      <c r="N58" s="3"/>
      <c r="O58" s="3"/>
      <c r="P58" s="3"/>
      <c r="Q58" s="3"/>
      <c r="R58" s="3"/>
      <c r="S58" s="3"/>
      <c r="T58" s="3"/>
      <c r="U58" s="3"/>
      <c r="V58" s="3"/>
      <c r="W58" s="3"/>
      <c r="X58" s="3"/>
      <c r="Y58" s="3"/>
    </row>
    <row r="59" spans="1:25" ht="12.75" customHeight="1">
      <c r="A59" s="887" t="s">
        <v>75</v>
      </c>
      <c r="B59" s="525" t="str">
        <f>+C78</f>
        <v>健康保険</v>
      </c>
      <c r="C59" s="124">
        <f t="shared" si="1"/>
        <v>0</v>
      </c>
      <c r="D59" s="316"/>
      <c r="E59" s="316"/>
      <c r="F59" s="317"/>
      <c r="G59" s="156"/>
      <c r="H59" s="3"/>
      <c r="I59" s="3"/>
      <c r="J59" s="3"/>
      <c r="K59" s="3"/>
      <c r="L59" s="3"/>
      <c r="M59" s="3"/>
      <c r="N59" s="3"/>
      <c r="O59" s="3"/>
      <c r="P59" s="3"/>
      <c r="Q59" s="3"/>
      <c r="R59" s="3"/>
      <c r="S59" s="3"/>
      <c r="T59" s="3"/>
      <c r="U59" s="3"/>
      <c r="V59" s="3"/>
      <c r="W59" s="3"/>
      <c r="X59" s="3"/>
      <c r="Y59" s="3"/>
    </row>
    <row r="60" spans="1:25" ht="12.75" customHeight="1">
      <c r="A60" s="888"/>
      <c r="B60" s="526" t="str">
        <f>+D78</f>
        <v>厚生年金</v>
      </c>
      <c r="C60" s="124">
        <f t="shared" si="1"/>
        <v>0</v>
      </c>
      <c r="D60" s="115"/>
      <c r="E60" s="115"/>
      <c r="F60" s="317"/>
      <c r="G60" s="156"/>
      <c r="H60" s="3"/>
      <c r="I60" s="3"/>
      <c r="J60" s="3"/>
      <c r="K60" s="3"/>
      <c r="L60" s="3"/>
      <c r="M60" s="3"/>
      <c r="N60" s="3"/>
      <c r="O60" s="3"/>
      <c r="P60" s="3"/>
      <c r="Q60" s="3"/>
      <c r="R60" s="3"/>
      <c r="S60" s="3"/>
      <c r="T60" s="3"/>
      <c r="U60" s="3"/>
      <c r="V60" s="3"/>
      <c r="W60" s="3"/>
      <c r="X60" s="3"/>
      <c r="Y60" s="3"/>
    </row>
    <row r="61" spans="1:25" ht="12.75" customHeight="1">
      <c r="A61" s="888"/>
      <c r="B61" s="526" t="str">
        <f>+E78</f>
        <v>雇用保険</v>
      </c>
      <c r="C61" s="124">
        <f t="shared" si="1"/>
        <v>0</v>
      </c>
      <c r="D61" s="115"/>
      <c r="E61" s="115"/>
      <c r="F61" s="317"/>
      <c r="G61" s="156"/>
      <c r="H61" s="3"/>
      <c r="I61" s="3"/>
      <c r="J61" s="3"/>
      <c r="K61" s="3"/>
      <c r="L61" s="3"/>
      <c r="M61" s="3"/>
      <c r="N61" s="3"/>
      <c r="O61" s="3"/>
      <c r="P61" s="3"/>
      <c r="Q61" s="3"/>
      <c r="R61" s="3"/>
      <c r="S61" s="3"/>
      <c r="T61" s="3"/>
      <c r="U61" s="3"/>
      <c r="V61" s="3"/>
      <c r="W61" s="3"/>
      <c r="X61" s="3"/>
      <c r="Y61" s="3"/>
    </row>
    <row r="62" spans="1:25" ht="12.75" customHeight="1">
      <c r="A62" s="888"/>
      <c r="B62" s="41" t="str">
        <f>+G78</f>
        <v>所得税</v>
      </c>
      <c r="C62" s="124">
        <f t="shared" si="1"/>
        <v>0</v>
      </c>
      <c r="D62" s="115"/>
      <c r="E62" s="115"/>
      <c r="F62" s="317"/>
      <c r="G62" s="156"/>
      <c r="H62" s="3"/>
      <c r="I62" s="3"/>
      <c r="J62" s="3"/>
      <c r="K62" s="3"/>
      <c r="L62" s="3"/>
      <c r="M62" s="3"/>
      <c r="N62" s="3"/>
      <c r="O62" s="3"/>
      <c r="P62" s="3"/>
      <c r="Q62" s="3"/>
      <c r="R62" s="3"/>
      <c r="S62" s="3"/>
      <c r="T62" s="3"/>
      <c r="U62" s="3"/>
      <c r="V62" s="3"/>
      <c r="W62" s="3"/>
      <c r="X62" s="3"/>
      <c r="Y62" s="3"/>
    </row>
    <row r="63" spans="1:25" ht="12.75" customHeight="1">
      <c r="A63" s="888"/>
      <c r="B63" s="526" t="str">
        <f>+H78</f>
        <v>住民税</v>
      </c>
      <c r="C63" s="532">
        <f t="shared" si="1"/>
        <v>0</v>
      </c>
      <c r="D63" s="533"/>
      <c r="E63" s="533"/>
      <c r="F63" s="304"/>
      <c r="G63" s="156"/>
      <c r="H63" s="3"/>
      <c r="I63" s="3"/>
      <c r="J63" s="3"/>
      <c r="K63" s="3"/>
      <c r="L63" s="3"/>
      <c r="M63" s="3"/>
      <c r="N63" s="3"/>
      <c r="O63" s="3"/>
      <c r="P63" s="3"/>
      <c r="Q63" s="3"/>
      <c r="R63" s="3"/>
      <c r="S63" s="3"/>
      <c r="T63" s="3"/>
      <c r="U63" s="3"/>
      <c r="V63" s="3"/>
      <c r="W63" s="3"/>
      <c r="X63" s="3"/>
      <c r="Y63" s="3"/>
    </row>
    <row r="64" spans="1:25" ht="12.75" customHeight="1">
      <c r="A64" s="888"/>
      <c r="B64" s="99"/>
      <c r="C64" s="124">
        <f t="shared" si="1"/>
        <v>0</v>
      </c>
      <c r="D64" s="125"/>
      <c r="E64" s="115"/>
      <c r="F64" s="305"/>
      <c r="G64" s="156"/>
      <c r="H64" s="3"/>
      <c r="I64" s="3"/>
      <c r="J64" s="3"/>
      <c r="K64" s="3"/>
      <c r="L64" s="3"/>
      <c r="M64" s="3"/>
      <c r="N64" s="3"/>
      <c r="O64" s="3"/>
      <c r="P64" s="3"/>
      <c r="Q64" s="3"/>
      <c r="R64" s="3"/>
      <c r="S64" s="3"/>
      <c r="T64" s="3"/>
      <c r="U64" s="3"/>
      <c r="V64" s="3"/>
      <c r="W64" s="3"/>
      <c r="X64" s="3"/>
      <c r="Y64" s="3"/>
    </row>
    <row r="65" spans="1:31" ht="12.75" customHeight="1">
      <c r="A65" s="888"/>
      <c r="B65" s="99"/>
      <c r="C65" s="124">
        <f t="shared" si="1"/>
        <v>0</v>
      </c>
      <c r="D65" s="125"/>
      <c r="E65" s="115"/>
      <c r="F65" s="305"/>
      <c r="G65" s="156"/>
      <c r="H65" s="3"/>
      <c r="I65" s="3"/>
      <c r="J65" s="3"/>
      <c r="K65" s="3"/>
      <c r="L65" s="3"/>
      <c r="M65" s="3"/>
      <c r="N65" s="3"/>
      <c r="O65" s="3"/>
      <c r="P65" s="3"/>
      <c r="Q65" s="3"/>
      <c r="R65" s="3"/>
      <c r="S65" s="3"/>
      <c r="T65" s="3"/>
      <c r="U65" s="3"/>
      <c r="V65" s="3"/>
      <c r="W65" s="3"/>
      <c r="X65" s="3"/>
      <c r="Y65" s="3"/>
    </row>
    <row r="66" spans="1:31" ht="12.75" customHeight="1">
      <c r="A66" s="888"/>
      <c r="B66" s="99"/>
      <c r="C66" s="124">
        <f t="shared" si="1"/>
        <v>0</v>
      </c>
      <c r="D66" s="125"/>
      <c r="E66" s="115"/>
      <c r="F66" s="305"/>
      <c r="G66" s="156"/>
      <c r="H66" s="3"/>
      <c r="I66" s="3"/>
      <c r="J66" s="3"/>
      <c r="K66" s="3"/>
      <c r="L66" s="3"/>
      <c r="M66" s="3"/>
      <c r="N66" s="3"/>
      <c r="O66" s="3"/>
      <c r="P66" s="3"/>
      <c r="Q66" s="3"/>
      <c r="R66" s="3"/>
      <c r="S66" s="3"/>
      <c r="T66" s="3"/>
      <c r="U66" s="3"/>
      <c r="V66" s="3"/>
      <c r="W66" s="3"/>
      <c r="X66" s="3"/>
      <c r="Y66" s="3"/>
    </row>
    <row r="67" spans="1:31" ht="12.75" customHeight="1">
      <c r="A67" s="888"/>
      <c r="B67" s="99"/>
      <c r="C67" s="124">
        <f t="shared" si="1"/>
        <v>0</v>
      </c>
      <c r="D67" s="125"/>
      <c r="E67" s="115"/>
      <c r="F67" s="305"/>
      <c r="G67" s="156"/>
      <c r="H67" s="3"/>
      <c r="I67" s="3"/>
      <c r="J67" s="3"/>
      <c r="K67" s="3"/>
      <c r="L67" s="3"/>
      <c r="M67" s="3"/>
      <c r="N67" s="3"/>
      <c r="O67" s="3"/>
      <c r="P67" s="3"/>
      <c r="Q67" s="3"/>
      <c r="R67" s="3"/>
      <c r="S67" s="3"/>
      <c r="T67" s="3"/>
      <c r="U67" s="3"/>
      <c r="V67" s="3"/>
      <c r="W67" s="3"/>
      <c r="X67" s="3"/>
      <c r="Y67" s="3"/>
    </row>
    <row r="68" spans="1:31" ht="12.75" customHeight="1">
      <c r="A68" s="889"/>
      <c r="B68" s="12" t="s">
        <v>4</v>
      </c>
      <c r="C68" s="132">
        <f t="shared" si="1"/>
        <v>0</v>
      </c>
      <c r="D68" s="131">
        <f>SUM(D59:D67)</f>
        <v>0</v>
      </c>
      <c r="E68" s="117">
        <f>SUM(E59:E67)</f>
        <v>0</v>
      </c>
      <c r="F68" s="318"/>
      <c r="G68" s="156"/>
      <c r="H68" s="3"/>
      <c r="I68" s="3"/>
      <c r="J68" s="3"/>
      <c r="K68" s="3"/>
      <c r="L68" s="3"/>
      <c r="M68" s="3"/>
      <c r="N68" s="3"/>
      <c r="O68" s="3"/>
      <c r="P68" s="3"/>
      <c r="Q68" s="3"/>
      <c r="R68" s="3"/>
      <c r="S68" s="3"/>
      <c r="T68" s="3"/>
      <c r="U68" s="3"/>
      <c r="V68" s="3"/>
      <c r="W68" s="3"/>
      <c r="X68" s="3"/>
      <c r="Y68" s="3"/>
    </row>
    <row r="69" spans="1:31" ht="15.75" customHeight="1">
      <c r="A69" s="890" t="s">
        <v>11</v>
      </c>
      <c r="B69" s="891"/>
      <c r="C69" s="132">
        <f t="shared" si="1"/>
        <v>0</v>
      </c>
      <c r="D69" s="133">
        <f>+D58-D68</f>
        <v>0</v>
      </c>
      <c r="E69" s="65">
        <f>+E58-E68</f>
        <v>0</v>
      </c>
      <c r="F69" s="319"/>
      <c r="G69" s="156"/>
      <c r="H69" s="3"/>
      <c r="I69" s="3"/>
      <c r="J69" s="3"/>
      <c r="K69" s="3"/>
      <c r="L69" s="3"/>
      <c r="M69" s="3"/>
      <c r="N69" s="3"/>
      <c r="O69" s="3"/>
      <c r="P69" s="3"/>
      <c r="Q69" s="3"/>
      <c r="R69" s="3"/>
      <c r="S69" s="3"/>
      <c r="T69" s="3"/>
      <c r="U69" s="3"/>
      <c r="V69" s="3"/>
      <c r="W69" s="3"/>
      <c r="X69" s="3"/>
      <c r="Y69" s="3"/>
    </row>
    <row r="70" spans="1:31" ht="12" customHeight="1">
      <c r="A70" s="551"/>
      <c r="B70" s="162" t="s">
        <v>259</v>
      </c>
      <c r="C70" s="160"/>
      <c r="D70" s="157">
        <f>+D56-D59-D60-D61</f>
        <v>0</v>
      </c>
      <c r="E70" s="155">
        <f>+E56-E59-E60-E61</f>
        <v>0</v>
      </c>
      <c r="F70" s="155">
        <f>+F56-F59-F60-F61</f>
        <v>0</v>
      </c>
      <c r="G70" s="252"/>
      <c r="H70" s="11"/>
      <c r="I70" s="11"/>
      <c r="J70" s="11"/>
      <c r="K70" s="11"/>
      <c r="L70" s="11"/>
      <c r="M70" s="11"/>
      <c r="N70" s="11"/>
      <c r="O70" s="11"/>
      <c r="P70" s="11"/>
      <c r="Q70" s="11"/>
      <c r="R70" s="11"/>
      <c r="S70" s="11"/>
      <c r="T70" s="11"/>
      <c r="U70" s="11"/>
      <c r="V70" s="11"/>
      <c r="W70" s="11"/>
      <c r="X70" s="11"/>
      <c r="Y70" s="11"/>
    </row>
    <row r="71" spans="1:31" ht="12" customHeight="1">
      <c r="A71" s="552"/>
      <c r="B71" s="164" t="s">
        <v>12</v>
      </c>
      <c r="C71" s="161"/>
      <c r="D71" s="548">
        <f>+★Start初期設定!AH17</f>
        <v>0</v>
      </c>
      <c r="E71" s="549">
        <f>+★Start初期設定!AH18</f>
        <v>0</v>
      </c>
      <c r="F71" s="550"/>
      <c r="G71" s="156"/>
      <c r="H71" s="3"/>
      <c r="I71" s="3"/>
      <c r="J71" s="3"/>
      <c r="K71" s="3"/>
      <c r="L71" s="3"/>
      <c r="M71" s="3"/>
      <c r="N71" s="3"/>
      <c r="O71" s="3"/>
      <c r="P71" s="3"/>
      <c r="Q71" s="3"/>
      <c r="R71" s="3"/>
      <c r="S71" s="3"/>
      <c r="T71" s="3"/>
      <c r="U71" s="3"/>
      <c r="V71" s="3"/>
      <c r="W71" s="3"/>
      <c r="X71" s="3"/>
      <c r="Y71" s="3"/>
    </row>
    <row r="72" spans="1:31">
      <c r="A72" s="13"/>
      <c r="B72" s="163"/>
      <c r="C72" s="34"/>
      <c r="E72" s="9"/>
      <c r="F72" s="9"/>
      <c r="G72" s="9"/>
      <c r="H72" s="9"/>
      <c r="I72" s="9"/>
      <c r="J72" s="9"/>
      <c r="K72" s="9"/>
      <c r="L72" s="33"/>
      <c r="M72" s="11"/>
      <c r="N72" s="11"/>
      <c r="O72" s="11"/>
      <c r="P72" s="11"/>
      <c r="Q72" s="11"/>
      <c r="R72" s="11"/>
      <c r="S72" s="11"/>
      <c r="T72" s="11"/>
      <c r="U72" s="11"/>
      <c r="V72" s="11"/>
      <c r="W72" s="11"/>
      <c r="X72" s="11"/>
      <c r="Y72" s="11"/>
      <c r="Z72" s="11"/>
      <c r="AA72" s="11"/>
      <c r="AB72" s="11"/>
      <c r="AC72" s="11"/>
      <c r="AD72" s="11"/>
      <c r="AE72" s="11"/>
    </row>
    <row r="73" spans="1:31" hidden="1">
      <c r="C73" s="35"/>
      <c r="E73" s="9"/>
      <c r="F73" s="9"/>
      <c r="G73" s="9"/>
      <c r="H73" s="9"/>
      <c r="I73" s="9"/>
      <c r="J73" s="9"/>
      <c r="K73" s="9"/>
      <c r="L73" s="33"/>
      <c r="M73" s="11"/>
      <c r="N73" s="11"/>
      <c r="O73" s="11"/>
      <c r="P73" s="11"/>
      <c r="Q73" s="11"/>
      <c r="R73" s="11"/>
      <c r="S73" s="11"/>
      <c r="T73" s="11"/>
      <c r="U73" s="11"/>
      <c r="V73" s="11"/>
      <c r="W73" s="11"/>
      <c r="X73" s="11"/>
      <c r="Y73" s="11"/>
      <c r="Z73" s="11"/>
      <c r="AA73" s="11"/>
      <c r="AB73" s="11"/>
      <c r="AC73" s="11"/>
      <c r="AD73" s="11"/>
      <c r="AE73" s="11"/>
    </row>
    <row r="74" spans="1:31" hidden="1"/>
    <row r="75" spans="1:31" hidden="1"/>
    <row r="76" spans="1:31" hidden="1"/>
    <row r="77" spans="1:31" hidden="1">
      <c r="F77" s="14"/>
      <c r="G77" s="14"/>
    </row>
    <row r="78" spans="1:31" hidden="1">
      <c r="A78" s="5"/>
      <c r="B78" s="5"/>
      <c r="C78" s="29" t="s">
        <v>5</v>
      </c>
      <c r="D78" s="49" t="s">
        <v>6</v>
      </c>
      <c r="E78" s="49" t="s">
        <v>7</v>
      </c>
      <c r="F78" s="49" t="s">
        <v>8</v>
      </c>
      <c r="G78" s="49" t="s">
        <v>9</v>
      </c>
      <c r="H78" s="49" t="s">
        <v>10</v>
      </c>
      <c r="I78" s="49"/>
      <c r="J78" s="49"/>
      <c r="K78" s="49"/>
      <c r="L78" s="49"/>
      <c r="M78" s="50"/>
      <c r="N78" s="50"/>
      <c r="O78" s="50"/>
      <c r="P78" s="50"/>
      <c r="Q78" s="50"/>
      <c r="R78" s="50"/>
      <c r="S78" s="50"/>
      <c r="T78" s="50"/>
      <c r="U78" s="50"/>
      <c r="V78" s="50"/>
      <c r="W78" s="50"/>
      <c r="X78" s="50"/>
      <c r="Y78" s="50"/>
      <c r="Z78" s="50"/>
      <c r="AA78" s="50"/>
      <c r="AB78" s="50"/>
      <c r="AC78" s="50"/>
      <c r="AD78" s="3"/>
      <c r="AE78" s="3"/>
    </row>
    <row r="79" spans="1:31" hidden="1">
      <c r="A79" s="5"/>
      <c r="B79" s="5"/>
      <c r="C79" s="6"/>
      <c r="D79" s="6"/>
      <c r="E79" s="6"/>
      <c r="F79" s="6"/>
      <c r="G79" s="6"/>
      <c r="H79" s="6"/>
      <c r="I79" s="6"/>
      <c r="J79" s="6"/>
      <c r="K79" s="6"/>
      <c r="L79" s="6"/>
      <c r="M79" s="3"/>
      <c r="N79" s="3"/>
      <c r="O79" s="3"/>
      <c r="P79" s="3"/>
      <c r="Q79" s="3"/>
      <c r="R79" s="3"/>
      <c r="S79" s="3"/>
      <c r="T79" s="3"/>
      <c r="U79" s="3"/>
      <c r="V79" s="3"/>
      <c r="W79" s="3"/>
      <c r="X79" s="3"/>
      <c r="Y79" s="3"/>
      <c r="Z79" s="3"/>
      <c r="AA79" s="3"/>
      <c r="AB79" s="3"/>
      <c r="AC79" s="3"/>
      <c r="AD79" s="3"/>
      <c r="AE79" s="3"/>
    </row>
    <row r="80" spans="1:31" hidden="1"/>
    <row r="81" spans="1:7" ht="10.5" hidden="1" customHeight="1"/>
    <row r="82" spans="1:7" ht="13.5" hidden="1" customHeight="1"/>
    <row r="83" spans="1:7" ht="13.5" hidden="1" customHeight="1"/>
    <row r="84" spans="1:7" ht="13.5" hidden="1" customHeight="1"/>
    <row r="85" spans="1:7" ht="13.5" customHeight="1"/>
    <row r="86" spans="1:7" s="2" customFormat="1">
      <c r="A86" s="5"/>
      <c r="B86" s="875" t="s">
        <v>173</v>
      </c>
      <c r="C86" s="875"/>
      <c r="D86" s="878" t="s">
        <v>160</v>
      </c>
      <c r="E86" s="879"/>
      <c r="F86" s="876" t="s">
        <v>161</v>
      </c>
      <c r="G86" s="877"/>
    </row>
    <row r="87" spans="1:7" s="2" customFormat="1" ht="11.25" customHeight="1">
      <c r="A87" s="5"/>
      <c r="B87" s="225">
        <v>10000</v>
      </c>
      <c r="C87" s="230">
        <f>+E107*10000</f>
        <v>0</v>
      </c>
      <c r="D87" s="278" t="s">
        <v>162</v>
      </c>
      <c r="E87" s="279">
        <f>+C21+C58</f>
        <v>0</v>
      </c>
      <c r="F87" s="278" t="s">
        <v>163</v>
      </c>
      <c r="G87" s="230">
        <f>+C22+C59</f>
        <v>0</v>
      </c>
    </row>
    <row r="88" spans="1:7" s="2" customFormat="1" ht="11.25" customHeight="1">
      <c r="A88" s="5"/>
      <c r="B88" s="225">
        <v>5000</v>
      </c>
      <c r="C88" s="230">
        <f>+G107*5000</f>
        <v>0</v>
      </c>
      <c r="D88" s="278" t="s">
        <v>161</v>
      </c>
      <c r="E88" s="279">
        <f>+C31+C68</f>
        <v>0</v>
      </c>
      <c r="F88" s="278" t="s">
        <v>164</v>
      </c>
      <c r="G88" s="230">
        <f>+C23+C60</f>
        <v>0</v>
      </c>
    </row>
    <row r="89" spans="1:7" s="2" customFormat="1" ht="11.25" customHeight="1">
      <c r="A89" s="5"/>
      <c r="B89" s="225">
        <v>1000</v>
      </c>
      <c r="C89" s="230">
        <f>+I107*1000</f>
        <v>0</v>
      </c>
      <c r="D89" s="292" t="s">
        <v>165</v>
      </c>
      <c r="E89" s="293">
        <f>+E87-E88</f>
        <v>0</v>
      </c>
      <c r="F89" s="278" t="s">
        <v>166</v>
      </c>
      <c r="G89" s="230">
        <f>+C24+C61</f>
        <v>0</v>
      </c>
    </row>
    <row r="90" spans="1:7" s="2" customFormat="1" ht="11.25" customHeight="1">
      <c r="A90" s="5"/>
      <c r="B90" s="225">
        <v>500</v>
      </c>
      <c r="C90" s="230">
        <f>+K107*500</f>
        <v>0</v>
      </c>
      <c r="F90" s="278" t="s">
        <v>167</v>
      </c>
      <c r="G90" s="230">
        <f>+C25+C62</f>
        <v>0</v>
      </c>
    </row>
    <row r="91" spans="1:7" s="2" customFormat="1" ht="11.25" customHeight="1">
      <c r="A91" s="5"/>
      <c r="B91" s="225">
        <v>100</v>
      </c>
      <c r="C91" s="230">
        <f>+M107*100</f>
        <v>0</v>
      </c>
      <c r="F91" s="278" t="s">
        <v>168</v>
      </c>
      <c r="G91" s="230">
        <f>+C26+C63</f>
        <v>0</v>
      </c>
    </row>
    <row r="92" spans="1:7" s="2" customFormat="1" ht="11.25" customHeight="1">
      <c r="A92" s="5"/>
      <c r="B92" s="225">
        <v>50</v>
      </c>
      <c r="C92" s="230">
        <f>+O107*50</f>
        <v>0</v>
      </c>
      <c r="D92" s="280"/>
      <c r="E92" s="281"/>
      <c r="F92" s="322">
        <v>0</v>
      </c>
      <c r="G92" s="290">
        <f>SUM(G87:G91)</f>
        <v>0</v>
      </c>
    </row>
    <row r="93" spans="1:7" s="2" customFormat="1" ht="11.25" customHeight="1">
      <c r="A93" s="5"/>
      <c r="B93" s="225">
        <v>10</v>
      </c>
      <c r="C93" s="230">
        <f>+Q107*10</f>
        <v>0</v>
      </c>
      <c r="D93" s="90"/>
    </row>
    <row r="94" spans="1:7" s="2" customFormat="1" ht="11.25" customHeight="1">
      <c r="A94" s="5"/>
      <c r="B94" s="225">
        <v>5</v>
      </c>
      <c r="C94" s="230">
        <f>+S107*5</f>
        <v>0</v>
      </c>
      <c r="D94" s="90"/>
    </row>
    <row r="95" spans="1:7" s="2" customFormat="1" ht="11.25" customHeight="1">
      <c r="A95" s="5"/>
      <c r="B95" s="225">
        <v>1</v>
      </c>
      <c r="C95" s="230">
        <f>+U107</f>
        <v>0</v>
      </c>
      <c r="D95" s="90"/>
    </row>
    <row r="96" spans="1:7" s="2" customFormat="1" ht="14.25" customHeight="1">
      <c r="A96" s="5"/>
      <c r="B96" s="294" t="s">
        <v>126</v>
      </c>
      <c r="C96" s="295">
        <f>SUM(C87:C95)</f>
        <v>0</v>
      </c>
      <c r="D96" s="90"/>
    </row>
    <row r="97" spans="1:22" s="2" customFormat="1" hidden="1">
      <c r="A97" s="5"/>
      <c r="B97" s="5"/>
      <c r="D97" s="226"/>
      <c r="E97" s="227">
        <v>10000</v>
      </c>
      <c r="F97" s="228" t="s">
        <v>122</v>
      </c>
      <c r="G97" s="227">
        <v>5000</v>
      </c>
      <c r="H97" s="228" t="s">
        <v>122</v>
      </c>
      <c r="I97" s="227">
        <v>1000</v>
      </c>
      <c r="J97" s="228"/>
      <c r="K97" s="227">
        <v>500</v>
      </c>
      <c r="L97" s="228"/>
      <c r="M97" s="227">
        <v>100</v>
      </c>
      <c r="N97" s="228"/>
      <c r="O97" s="227">
        <v>50</v>
      </c>
      <c r="P97" s="228"/>
      <c r="Q97" s="227">
        <v>10</v>
      </c>
      <c r="R97" s="228"/>
      <c r="S97" s="227">
        <v>5</v>
      </c>
      <c r="T97" s="228"/>
      <c r="U97" s="227">
        <v>1</v>
      </c>
      <c r="V97" s="228"/>
    </row>
    <row r="98" spans="1:22" s="2" customFormat="1" hidden="1">
      <c r="A98" s="5"/>
      <c r="B98" s="5"/>
      <c r="D98" s="228"/>
      <c r="E98" s="228"/>
      <c r="F98" s="228"/>
      <c r="G98" s="228"/>
      <c r="H98" s="228"/>
      <c r="I98" s="228"/>
      <c r="J98" s="228"/>
      <c r="K98" s="228"/>
      <c r="L98" s="228"/>
      <c r="M98" s="228"/>
      <c r="N98" s="228"/>
      <c r="O98" s="228"/>
      <c r="P98" s="228"/>
      <c r="Q98" s="228"/>
      <c r="R98" s="228"/>
      <c r="S98" s="228"/>
      <c r="T98" s="228"/>
      <c r="U98" s="228"/>
      <c r="V98" s="228"/>
    </row>
    <row r="99" spans="1:22" s="2" customFormat="1" hidden="1">
      <c r="A99" s="5"/>
      <c r="B99" s="5"/>
      <c r="C99" s="229" t="s">
        <v>123</v>
      </c>
      <c r="D99" s="231">
        <f>IF(★Start初期設定!AE11=1,0,+$D$32)</f>
        <v>0</v>
      </c>
      <c r="E99" s="231">
        <f>ROUNDDOWN((D99/$E$97),0)</f>
        <v>0</v>
      </c>
      <c r="F99" s="231">
        <f>D99-$E$97*E99</f>
        <v>0</v>
      </c>
      <c r="G99" s="231">
        <f>ROUNDDOWN((F99/$G$97),0)</f>
        <v>0</v>
      </c>
      <c r="H99" s="231">
        <f>F99-$G$97*G99</f>
        <v>0</v>
      </c>
      <c r="I99" s="231">
        <f>ROUNDDOWN((H99/$I$97),0)</f>
        <v>0</v>
      </c>
      <c r="J99" s="231">
        <f>H99-$I$97*I99</f>
        <v>0</v>
      </c>
      <c r="K99" s="231">
        <f>ROUNDDOWN((J99/$K$97),0)</f>
        <v>0</v>
      </c>
      <c r="L99" s="231">
        <f>J99-$K$97*K99</f>
        <v>0</v>
      </c>
      <c r="M99" s="231">
        <f>ROUNDDOWN((L99/$M$97),0)</f>
        <v>0</v>
      </c>
      <c r="N99" s="231">
        <f>L99-$M$97*M99</f>
        <v>0</v>
      </c>
      <c r="O99" s="231">
        <f>ROUNDDOWN((N99/$O$97),0)</f>
        <v>0</v>
      </c>
      <c r="P99" s="231">
        <f>N99-$O$97*O99</f>
        <v>0</v>
      </c>
      <c r="Q99" s="231">
        <f>ROUNDDOWN((P99/$Q$97),0)</f>
        <v>0</v>
      </c>
      <c r="R99" s="231">
        <f>P99-$Q$97*Q99</f>
        <v>0</v>
      </c>
      <c r="S99" s="231">
        <f>ROUNDDOWN((R99/$S$97),0)</f>
        <v>0</v>
      </c>
      <c r="T99" s="231">
        <f>R99-$S$97*S99</f>
        <v>0</v>
      </c>
      <c r="U99" s="231">
        <f>ROUNDDOWN((T99/$U$97),0)</f>
        <v>0</v>
      </c>
      <c r="V99" s="228"/>
    </row>
    <row r="100" spans="1:22" s="2" customFormat="1" hidden="1">
      <c r="A100" s="5"/>
      <c r="B100" s="5"/>
      <c r="C100" s="229" t="s">
        <v>124</v>
      </c>
      <c r="D100" s="231">
        <f>IF(★Start初期設定!AE12=1,0,+$E$32)</f>
        <v>0</v>
      </c>
      <c r="E100" s="231">
        <f t="shared" ref="E100:E106" si="2">ROUNDDOWN((D100/$E$97),0)</f>
        <v>0</v>
      </c>
      <c r="F100" s="231">
        <f t="shared" ref="F100:F106" si="3">D100-$E$97*E100</f>
        <v>0</v>
      </c>
      <c r="G100" s="231">
        <f t="shared" ref="G100:G106" si="4">ROUNDDOWN((F100/$G$97),0)</f>
        <v>0</v>
      </c>
      <c r="H100" s="231">
        <f t="shared" ref="H100:H106" si="5">F100-$G$97*G100</f>
        <v>0</v>
      </c>
      <c r="I100" s="231">
        <f t="shared" ref="I100:I106" si="6">ROUNDDOWN((H100/$I$97),0)</f>
        <v>0</v>
      </c>
      <c r="J100" s="231">
        <f t="shared" ref="J100:J106" si="7">H100-$I$97*I100</f>
        <v>0</v>
      </c>
      <c r="K100" s="231">
        <f t="shared" ref="K100:K106" si="8">ROUNDDOWN((J100/$K$97),0)</f>
        <v>0</v>
      </c>
      <c r="L100" s="231">
        <f t="shared" ref="L100:L106" si="9">J100-$K$97*K100</f>
        <v>0</v>
      </c>
      <c r="M100" s="231">
        <f t="shared" ref="M100:M106" si="10">ROUNDDOWN((L100/$M$97),0)</f>
        <v>0</v>
      </c>
      <c r="N100" s="231">
        <f t="shared" ref="N100:N106" si="11">L100-$M$97*M100</f>
        <v>0</v>
      </c>
      <c r="O100" s="231">
        <f t="shared" ref="O100:O106" si="12">ROUNDDOWN((N100/$O$97),0)</f>
        <v>0</v>
      </c>
      <c r="P100" s="231">
        <f t="shared" ref="P100:P106" si="13">N100-$O$97*O100</f>
        <v>0</v>
      </c>
      <c r="Q100" s="231">
        <f t="shared" ref="Q100:Q106" si="14">ROUNDDOWN((P100/$Q$97),0)</f>
        <v>0</v>
      </c>
      <c r="R100" s="231">
        <f t="shared" ref="R100:R106" si="15">P100-$Q$97*Q100</f>
        <v>0</v>
      </c>
      <c r="S100" s="231">
        <f t="shared" ref="S100:S106" si="16">ROUNDDOWN((R100/$S$97),0)</f>
        <v>0</v>
      </c>
      <c r="T100" s="231">
        <f t="shared" ref="T100:T106" si="17">R100-$S$97*S100</f>
        <v>0</v>
      </c>
      <c r="U100" s="231">
        <f t="shared" ref="U100:U106" si="18">ROUNDDOWN((T100/$U$97),0)</f>
        <v>0</v>
      </c>
      <c r="V100" s="228"/>
    </row>
    <row r="101" spans="1:22" s="2" customFormat="1" hidden="1">
      <c r="A101" s="5"/>
      <c r="B101" s="5"/>
      <c r="C101" s="229" t="s">
        <v>125</v>
      </c>
      <c r="D101" s="231">
        <f>IF(★Start初期設定!AE13=1,0,+$F$32)</f>
        <v>0</v>
      </c>
      <c r="E101" s="231">
        <f t="shared" si="2"/>
        <v>0</v>
      </c>
      <c r="F101" s="231">
        <f t="shared" si="3"/>
        <v>0</v>
      </c>
      <c r="G101" s="231">
        <f t="shared" si="4"/>
        <v>0</v>
      </c>
      <c r="H101" s="231">
        <f t="shared" si="5"/>
        <v>0</v>
      </c>
      <c r="I101" s="231">
        <f t="shared" si="6"/>
        <v>0</v>
      </c>
      <c r="J101" s="231">
        <f t="shared" si="7"/>
        <v>0</v>
      </c>
      <c r="K101" s="231">
        <f t="shared" si="8"/>
        <v>0</v>
      </c>
      <c r="L101" s="231">
        <f t="shared" si="9"/>
        <v>0</v>
      </c>
      <c r="M101" s="231">
        <f t="shared" si="10"/>
        <v>0</v>
      </c>
      <c r="N101" s="231">
        <f t="shared" si="11"/>
        <v>0</v>
      </c>
      <c r="O101" s="231">
        <f t="shared" si="12"/>
        <v>0</v>
      </c>
      <c r="P101" s="231">
        <f t="shared" si="13"/>
        <v>0</v>
      </c>
      <c r="Q101" s="231">
        <f t="shared" si="14"/>
        <v>0</v>
      </c>
      <c r="R101" s="231">
        <f t="shared" si="15"/>
        <v>0</v>
      </c>
      <c r="S101" s="231">
        <f t="shared" si="16"/>
        <v>0</v>
      </c>
      <c r="T101" s="231">
        <f t="shared" si="17"/>
        <v>0</v>
      </c>
      <c r="U101" s="231">
        <f t="shared" si="18"/>
        <v>0</v>
      </c>
      <c r="V101" s="228"/>
    </row>
    <row r="102" spans="1:22" s="2" customFormat="1" hidden="1">
      <c r="A102" s="5"/>
      <c r="B102" s="5"/>
      <c r="C102" s="229"/>
      <c r="D102" s="228"/>
      <c r="E102" s="231">
        <f t="shared" si="2"/>
        <v>0</v>
      </c>
      <c r="F102" s="231">
        <f t="shared" si="3"/>
        <v>0</v>
      </c>
      <c r="G102" s="231">
        <f t="shared" si="4"/>
        <v>0</v>
      </c>
      <c r="H102" s="231">
        <f t="shared" si="5"/>
        <v>0</v>
      </c>
      <c r="I102" s="231">
        <f t="shared" si="6"/>
        <v>0</v>
      </c>
      <c r="J102" s="231">
        <f t="shared" si="7"/>
        <v>0</v>
      </c>
      <c r="K102" s="231">
        <f t="shared" si="8"/>
        <v>0</v>
      </c>
      <c r="L102" s="231">
        <f t="shared" si="9"/>
        <v>0</v>
      </c>
      <c r="M102" s="231">
        <f t="shared" si="10"/>
        <v>0</v>
      </c>
      <c r="N102" s="231">
        <f t="shared" si="11"/>
        <v>0</v>
      </c>
      <c r="O102" s="231">
        <f t="shared" si="12"/>
        <v>0</v>
      </c>
      <c r="P102" s="231">
        <f t="shared" si="13"/>
        <v>0</v>
      </c>
      <c r="Q102" s="231">
        <f t="shared" si="14"/>
        <v>0</v>
      </c>
      <c r="R102" s="231">
        <f t="shared" si="15"/>
        <v>0</v>
      </c>
      <c r="S102" s="231">
        <f t="shared" si="16"/>
        <v>0</v>
      </c>
      <c r="T102" s="231">
        <f t="shared" si="17"/>
        <v>0</v>
      </c>
      <c r="U102" s="231">
        <f t="shared" si="18"/>
        <v>0</v>
      </c>
      <c r="V102" s="228"/>
    </row>
    <row r="103" spans="1:22" s="2" customFormat="1" hidden="1">
      <c r="A103" s="5"/>
      <c r="B103" s="5"/>
      <c r="C103" s="229" t="s">
        <v>104</v>
      </c>
      <c r="D103" s="231">
        <f>IF(★Start初期設定!AE17=1,0,+$D$69)</f>
        <v>0</v>
      </c>
      <c r="E103" s="231">
        <f t="shared" si="2"/>
        <v>0</v>
      </c>
      <c r="F103" s="231">
        <f t="shared" si="3"/>
        <v>0</v>
      </c>
      <c r="G103" s="231">
        <f t="shared" si="4"/>
        <v>0</v>
      </c>
      <c r="H103" s="231">
        <f t="shared" si="5"/>
        <v>0</v>
      </c>
      <c r="I103" s="231">
        <f t="shared" si="6"/>
        <v>0</v>
      </c>
      <c r="J103" s="231">
        <f t="shared" si="7"/>
        <v>0</v>
      </c>
      <c r="K103" s="231">
        <f t="shared" si="8"/>
        <v>0</v>
      </c>
      <c r="L103" s="231">
        <f t="shared" si="9"/>
        <v>0</v>
      </c>
      <c r="M103" s="231">
        <f t="shared" si="10"/>
        <v>0</v>
      </c>
      <c r="N103" s="231">
        <f t="shared" si="11"/>
        <v>0</v>
      </c>
      <c r="O103" s="231">
        <f t="shared" si="12"/>
        <v>0</v>
      </c>
      <c r="P103" s="231">
        <f t="shared" si="13"/>
        <v>0</v>
      </c>
      <c r="Q103" s="231">
        <f t="shared" si="14"/>
        <v>0</v>
      </c>
      <c r="R103" s="231">
        <f t="shared" si="15"/>
        <v>0</v>
      </c>
      <c r="S103" s="231">
        <f t="shared" si="16"/>
        <v>0</v>
      </c>
      <c r="T103" s="231">
        <f t="shared" si="17"/>
        <v>0</v>
      </c>
      <c r="U103" s="231">
        <f t="shared" si="18"/>
        <v>0</v>
      </c>
      <c r="V103" s="228"/>
    </row>
    <row r="104" spans="1:22" s="2" customFormat="1" hidden="1">
      <c r="A104" s="5"/>
      <c r="B104" s="5"/>
      <c r="C104" s="229" t="s">
        <v>97</v>
      </c>
      <c r="D104" s="231">
        <f>IF(★Start初期設定!AE18=1,0,+$E$69)</f>
        <v>0</v>
      </c>
      <c r="E104" s="231">
        <f t="shared" si="2"/>
        <v>0</v>
      </c>
      <c r="F104" s="231">
        <f t="shared" si="3"/>
        <v>0</v>
      </c>
      <c r="G104" s="231">
        <f t="shared" si="4"/>
        <v>0</v>
      </c>
      <c r="H104" s="231">
        <f t="shared" si="5"/>
        <v>0</v>
      </c>
      <c r="I104" s="231">
        <f t="shared" si="6"/>
        <v>0</v>
      </c>
      <c r="J104" s="231">
        <f t="shared" si="7"/>
        <v>0</v>
      </c>
      <c r="K104" s="231">
        <f t="shared" si="8"/>
        <v>0</v>
      </c>
      <c r="L104" s="231">
        <f t="shared" si="9"/>
        <v>0</v>
      </c>
      <c r="M104" s="231">
        <f t="shared" si="10"/>
        <v>0</v>
      </c>
      <c r="N104" s="231">
        <f t="shared" si="11"/>
        <v>0</v>
      </c>
      <c r="O104" s="231">
        <f t="shared" si="12"/>
        <v>0</v>
      </c>
      <c r="P104" s="231">
        <f t="shared" si="13"/>
        <v>0</v>
      </c>
      <c r="Q104" s="231">
        <f t="shared" si="14"/>
        <v>0</v>
      </c>
      <c r="R104" s="231">
        <f t="shared" si="15"/>
        <v>0</v>
      </c>
      <c r="S104" s="231">
        <f t="shared" si="16"/>
        <v>0</v>
      </c>
      <c r="T104" s="231">
        <f t="shared" si="17"/>
        <v>0</v>
      </c>
      <c r="U104" s="231">
        <f t="shared" si="18"/>
        <v>0</v>
      </c>
      <c r="V104" s="228"/>
    </row>
    <row r="105" spans="1:22" s="2" customFormat="1" hidden="1">
      <c r="A105" s="5"/>
      <c r="B105" s="5"/>
      <c r="C105" s="229"/>
      <c r="D105" s="231">
        <f>+G69</f>
        <v>0</v>
      </c>
      <c r="E105" s="231">
        <f t="shared" si="2"/>
        <v>0</v>
      </c>
      <c r="F105" s="231">
        <f t="shared" si="3"/>
        <v>0</v>
      </c>
      <c r="G105" s="231">
        <f t="shared" si="4"/>
        <v>0</v>
      </c>
      <c r="H105" s="231">
        <f t="shared" si="5"/>
        <v>0</v>
      </c>
      <c r="I105" s="231">
        <f t="shared" si="6"/>
        <v>0</v>
      </c>
      <c r="J105" s="231">
        <f t="shared" si="7"/>
        <v>0</v>
      </c>
      <c r="K105" s="231">
        <f t="shared" si="8"/>
        <v>0</v>
      </c>
      <c r="L105" s="231">
        <f t="shared" si="9"/>
        <v>0</v>
      </c>
      <c r="M105" s="231">
        <f t="shared" si="10"/>
        <v>0</v>
      </c>
      <c r="N105" s="231">
        <f t="shared" si="11"/>
        <v>0</v>
      </c>
      <c r="O105" s="231">
        <f t="shared" si="12"/>
        <v>0</v>
      </c>
      <c r="P105" s="231">
        <f t="shared" si="13"/>
        <v>0</v>
      </c>
      <c r="Q105" s="231">
        <f t="shared" si="14"/>
        <v>0</v>
      </c>
      <c r="R105" s="231">
        <f t="shared" si="15"/>
        <v>0</v>
      </c>
      <c r="S105" s="231">
        <f t="shared" si="16"/>
        <v>0</v>
      </c>
      <c r="T105" s="231">
        <f t="shared" si="17"/>
        <v>0</v>
      </c>
      <c r="U105" s="231">
        <f t="shared" si="18"/>
        <v>0</v>
      </c>
      <c r="V105" s="228"/>
    </row>
    <row r="106" spans="1:22" s="2" customFormat="1" hidden="1">
      <c r="A106" s="5"/>
      <c r="B106" s="5"/>
      <c r="C106" s="229"/>
      <c r="D106" s="228"/>
      <c r="E106" s="231">
        <f t="shared" si="2"/>
        <v>0</v>
      </c>
      <c r="F106" s="231">
        <f t="shared" si="3"/>
        <v>0</v>
      </c>
      <c r="G106" s="231">
        <f t="shared" si="4"/>
        <v>0</v>
      </c>
      <c r="H106" s="231">
        <f t="shared" si="5"/>
        <v>0</v>
      </c>
      <c r="I106" s="231">
        <f t="shared" si="6"/>
        <v>0</v>
      </c>
      <c r="J106" s="231">
        <f t="shared" si="7"/>
        <v>0</v>
      </c>
      <c r="K106" s="231">
        <f t="shared" si="8"/>
        <v>0</v>
      </c>
      <c r="L106" s="231">
        <f t="shared" si="9"/>
        <v>0</v>
      </c>
      <c r="M106" s="231">
        <f t="shared" si="10"/>
        <v>0</v>
      </c>
      <c r="N106" s="231">
        <f t="shared" si="11"/>
        <v>0</v>
      </c>
      <c r="O106" s="231">
        <f t="shared" si="12"/>
        <v>0</v>
      </c>
      <c r="P106" s="231">
        <f t="shared" si="13"/>
        <v>0</v>
      </c>
      <c r="Q106" s="231">
        <f t="shared" si="14"/>
        <v>0</v>
      </c>
      <c r="R106" s="231">
        <f t="shared" si="15"/>
        <v>0</v>
      </c>
      <c r="S106" s="231">
        <f t="shared" si="16"/>
        <v>0</v>
      </c>
      <c r="T106" s="231">
        <f t="shared" si="17"/>
        <v>0</v>
      </c>
      <c r="U106" s="231">
        <f t="shared" si="18"/>
        <v>0</v>
      </c>
      <c r="V106" s="228"/>
    </row>
    <row r="107" spans="1:22" s="2" customFormat="1" hidden="1">
      <c r="A107" s="5"/>
      <c r="B107" s="5"/>
      <c r="C107" s="323">
        <f>SUM(F111:F113)</f>
        <v>0</v>
      </c>
      <c r="D107" s="231">
        <f>SUM(D99:D106)</f>
        <v>0</v>
      </c>
      <c r="E107" s="231">
        <f>SUM(E99:E106)</f>
        <v>0</v>
      </c>
      <c r="F107" s="228"/>
      <c r="G107" s="231">
        <f>SUM(G99:G106)</f>
        <v>0</v>
      </c>
      <c r="H107" s="228"/>
      <c r="I107" s="231">
        <f>SUM(I99:I106)</f>
        <v>0</v>
      </c>
      <c r="J107" s="228"/>
      <c r="K107" s="231">
        <f>SUM(K99:K106)</f>
        <v>0</v>
      </c>
      <c r="L107" s="228"/>
      <c r="M107" s="231">
        <f>SUM(M99:M106)</f>
        <v>0</v>
      </c>
      <c r="N107" s="228"/>
      <c r="O107" s="231">
        <f>SUM(O99:O106)</f>
        <v>0</v>
      </c>
      <c r="P107" s="228"/>
      <c r="Q107" s="231">
        <f>SUM(Q99:Q106)</f>
        <v>0</v>
      </c>
      <c r="R107" s="228"/>
      <c r="S107" s="231">
        <f>SUM(S99:S106)</f>
        <v>0</v>
      </c>
      <c r="T107" s="228"/>
      <c r="U107" s="231">
        <f>SUM(U99:U106)</f>
        <v>0</v>
      </c>
      <c r="V107" s="231">
        <f>+E107*E97+G107*G97+I107*I97+K107*K97+M107*M97+O107*O97+Q107*Q97+S107*S97+U107*U97</f>
        <v>0</v>
      </c>
    </row>
    <row r="108" spans="1:22" s="2" customFormat="1">
      <c r="A108" s="5"/>
      <c r="B108" s="5"/>
      <c r="C108" s="8"/>
      <c r="D108" s="8"/>
      <c r="E108" s="8"/>
      <c r="F108" s="8"/>
      <c r="G108" s="8"/>
      <c r="H108" s="8"/>
      <c r="I108" s="8"/>
      <c r="J108" s="8"/>
      <c r="K108" s="8"/>
      <c r="L108" s="8"/>
      <c r="M108" s="8"/>
      <c r="N108" s="8"/>
      <c r="O108" s="8"/>
      <c r="P108" s="8"/>
      <c r="Q108" s="8"/>
      <c r="R108" s="8"/>
      <c r="S108" s="8"/>
      <c r="T108" s="8"/>
      <c r="U108" s="8"/>
      <c r="V108" s="8"/>
    </row>
    <row r="109" spans="1:22" s="2" customFormat="1" ht="14.25">
      <c r="A109" s="5"/>
      <c r="B109" s="5"/>
      <c r="C109" s="8"/>
      <c r="D109" s="880" t="str">
        <f>+時給社員支払明細書!E16&amp;"  銀行振込明細"</f>
        <v>平成24年4月分  銀行振込明細</v>
      </c>
      <c r="E109" s="881"/>
      <c r="F109" s="881"/>
      <c r="G109" s="881"/>
      <c r="H109" s="882" t="str">
        <f>+★Start初期設定!AK4</f>
        <v>会社名</v>
      </c>
      <c r="I109" s="883"/>
      <c r="J109" s="8"/>
      <c r="K109" s="8"/>
      <c r="L109" s="8"/>
      <c r="M109" s="8"/>
      <c r="N109" s="8"/>
      <c r="O109" s="8"/>
      <c r="P109" s="8"/>
      <c r="Q109" s="8"/>
      <c r="R109" s="8"/>
      <c r="S109" s="8"/>
      <c r="T109" s="8"/>
      <c r="U109" s="8"/>
      <c r="V109" s="8"/>
    </row>
    <row r="110" spans="1:22" s="2" customFormat="1">
      <c r="A110" s="5"/>
      <c r="B110" s="5"/>
      <c r="C110" s="8"/>
      <c r="D110" s="288" t="s">
        <v>170</v>
      </c>
      <c r="E110" s="288" t="s">
        <v>169</v>
      </c>
      <c r="F110" s="288" t="s">
        <v>171</v>
      </c>
      <c r="G110" s="288" t="s">
        <v>170</v>
      </c>
      <c r="H110" s="288" t="s">
        <v>169</v>
      </c>
      <c r="I110" s="288" t="s">
        <v>171</v>
      </c>
      <c r="J110" s="8"/>
      <c r="K110" s="8"/>
      <c r="L110" s="8"/>
      <c r="M110" s="8"/>
      <c r="N110" s="8"/>
      <c r="O110" s="8"/>
      <c r="P110" s="8"/>
      <c r="Q110" s="8"/>
      <c r="R110" s="8"/>
      <c r="S110" s="8"/>
      <c r="T110" s="8"/>
      <c r="U110" s="8"/>
      <c r="V110" s="8"/>
    </row>
    <row r="111" spans="1:22" s="2" customFormat="1">
      <c r="A111" s="5"/>
      <c r="B111" s="5"/>
      <c r="C111" s="8"/>
      <c r="D111" s="324" t="str">
        <f>+★Start初期設定!X11</f>
        <v>a</v>
      </c>
      <c r="E111" s="219" t="s">
        <v>172</v>
      </c>
      <c r="F111" s="230">
        <f>IF(D99=0,+$D$32,0)</f>
        <v>0</v>
      </c>
      <c r="G111" s="324" t="str">
        <f>+★Start初期設定!X17</f>
        <v>あ</v>
      </c>
      <c r="H111" s="219"/>
      <c r="I111" s="230">
        <f>IF(D103=0,+$D$69,0)</f>
        <v>0</v>
      </c>
      <c r="J111" s="8"/>
      <c r="K111" s="8"/>
      <c r="L111" s="8"/>
      <c r="M111" s="8"/>
      <c r="N111" s="8"/>
      <c r="O111" s="8"/>
      <c r="P111" s="8"/>
      <c r="Q111" s="8"/>
      <c r="R111" s="8"/>
      <c r="S111" s="8"/>
      <c r="T111" s="8"/>
      <c r="U111" s="8"/>
      <c r="V111" s="8"/>
    </row>
    <row r="112" spans="1:22" s="2" customFormat="1">
      <c r="A112" s="5"/>
      <c r="B112" s="5"/>
      <c r="C112" s="8"/>
      <c r="D112" s="324" t="str">
        <f>+★Start初期設定!X12</f>
        <v>ｂ</v>
      </c>
      <c r="E112" s="219"/>
      <c r="F112" s="230">
        <f>IF(D100=0,+$E$32,0)</f>
        <v>0</v>
      </c>
      <c r="G112" s="324" t="str">
        <f>+★Start初期設定!X18</f>
        <v>い</v>
      </c>
      <c r="H112" s="219"/>
      <c r="I112" s="230">
        <f>IF(D104=0,+$E$69,0)</f>
        <v>0</v>
      </c>
      <c r="J112" s="8"/>
      <c r="K112" s="8"/>
      <c r="L112" s="8"/>
      <c r="M112" s="8"/>
      <c r="N112" s="8"/>
      <c r="O112" s="8"/>
      <c r="P112" s="8"/>
      <c r="Q112" s="8"/>
      <c r="R112" s="8"/>
      <c r="S112" s="8"/>
      <c r="T112" s="8"/>
      <c r="U112" s="8"/>
      <c r="V112" s="8"/>
    </row>
    <row r="113" spans="1:22" s="2" customFormat="1">
      <c r="A113" s="5"/>
      <c r="B113" s="5"/>
      <c r="C113" s="8"/>
      <c r="D113" s="289"/>
      <c r="E113" s="219"/>
      <c r="F113" s="230">
        <f>IF(D101=0,+$F$32,0)</f>
        <v>0</v>
      </c>
      <c r="G113" s="289"/>
      <c r="H113" s="219"/>
      <c r="I113" s="219"/>
      <c r="J113" s="8"/>
      <c r="K113" s="8"/>
      <c r="L113" s="8"/>
      <c r="M113" s="8"/>
      <c r="N113" s="8"/>
      <c r="O113" s="8"/>
      <c r="P113" s="8"/>
      <c r="Q113" s="8"/>
      <c r="R113" s="8"/>
      <c r="S113" s="8"/>
      <c r="T113" s="8"/>
      <c r="U113" s="8"/>
      <c r="V113" s="8"/>
    </row>
    <row r="114" spans="1:22" s="2" customFormat="1">
      <c r="A114" s="5"/>
      <c r="B114" s="5"/>
      <c r="C114" s="8"/>
      <c r="D114" s="291"/>
      <c r="E114" s="291"/>
      <c r="F114" s="291"/>
      <c r="G114" s="297" t="s">
        <v>4</v>
      </c>
      <c r="H114" s="874">
        <f>+F111+F112+I111+I112</f>
        <v>0</v>
      </c>
      <c r="I114" s="874"/>
      <c r="J114" s="8"/>
      <c r="K114" s="8"/>
      <c r="L114" s="8"/>
      <c r="M114" s="8"/>
      <c r="N114" s="8"/>
      <c r="O114" s="8"/>
      <c r="P114" s="8"/>
      <c r="Q114" s="8"/>
      <c r="R114" s="8"/>
      <c r="S114" s="8"/>
      <c r="T114" s="8"/>
      <c r="U114" s="8"/>
      <c r="V114" s="8"/>
    </row>
    <row r="115" spans="1:22" s="2" customFormat="1">
      <c r="A115" s="5"/>
      <c r="B115" s="5"/>
      <c r="C115" s="8"/>
      <c r="D115" s="8"/>
      <c r="E115" s="8"/>
      <c r="F115" s="8"/>
      <c r="G115" s="8"/>
      <c r="H115" s="8"/>
      <c r="I115" s="8"/>
      <c r="J115" s="8"/>
      <c r="K115" s="8"/>
      <c r="L115" s="8"/>
      <c r="M115" s="8"/>
      <c r="N115" s="8"/>
      <c r="O115" s="8"/>
      <c r="P115" s="8"/>
      <c r="Q115" s="8"/>
      <c r="R115" s="8"/>
      <c r="S115" s="8"/>
      <c r="T115" s="8"/>
      <c r="U115" s="8"/>
      <c r="V115" s="8"/>
    </row>
    <row r="116" spans="1:22" s="2" customFormat="1">
      <c r="A116" s="5"/>
      <c r="B116" s="5"/>
      <c r="C116" s="8"/>
      <c r="D116" s="8"/>
      <c r="E116" s="8"/>
      <c r="F116" s="8"/>
      <c r="G116" s="8"/>
      <c r="H116" s="8"/>
      <c r="I116" s="8"/>
      <c r="J116" s="8"/>
      <c r="K116" s="8"/>
      <c r="L116" s="8"/>
      <c r="M116" s="8"/>
      <c r="N116" s="8"/>
      <c r="O116" s="8"/>
      <c r="P116" s="8"/>
      <c r="Q116" s="8"/>
      <c r="R116" s="8"/>
      <c r="S116" s="8"/>
      <c r="T116" s="8"/>
      <c r="U116" s="8"/>
      <c r="V116" s="8"/>
    </row>
    <row r="117" spans="1:22" s="2" customFormat="1">
      <c r="A117" s="5"/>
      <c r="B117" s="5"/>
      <c r="C117" s="8"/>
      <c r="D117" s="8"/>
      <c r="E117" s="8"/>
      <c r="F117" s="8"/>
      <c r="G117" s="8"/>
      <c r="H117" s="8"/>
      <c r="I117" s="8"/>
      <c r="J117" s="8"/>
      <c r="K117" s="8"/>
      <c r="L117" s="8"/>
      <c r="M117" s="8"/>
      <c r="N117" s="8"/>
      <c r="O117" s="8"/>
      <c r="P117" s="8"/>
      <c r="Q117" s="8"/>
      <c r="R117" s="8"/>
      <c r="S117" s="8"/>
      <c r="T117" s="8"/>
      <c r="U117" s="8"/>
      <c r="V117" s="8"/>
    </row>
    <row r="118" spans="1:22" s="2" customFormat="1">
      <c r="A118" s="5"/>
      <c r="B118" s="5"/>
      <c r="C118" s="8"/>
      <c r="D118" s="8"/>
      <c r="E118" s="8"/>
      <c r="F118" s="8"/>
      <c r="G118" s="8"/>
      <c r="H118" s="8"/>
      <c r="I118" s="8"/>
      <c r="J118" s="8"/>
      <c r="K118" s="8"/>
      <c r="L118" s="8"/>
      <c r="M118" s="8"/>
      <c r="N118" s="8"/>
      <c r="O118" s="8"/>
      <c r="P118" s="8"/>
      <c r="Q118" s="8"/>
      <c r="R118" s="8"/>
      <c r="S118" s="8"/>
      <c r="T118" s="8"/>
      <c r="U118" s="8"/>
      <c r="V118" s="8"/>
    </row>
    <row r="119" spans="1:22" s="2" customFormat="1">
      <c r="A119" s="5"/>
      <c r="B119" s="5"/>
      <c r="C119" s="8"/>
      <c r="D119" s="8"/>
      <c r="E119" s="8"/>
      <c r="F119" s="8"/>
      <c r="G119" s="8"/>
      <c r="H119" s="8"/>
      <c r="I119" s="8"/>
      <c r="J119" s="8"/>
      <c r="K119" s="8"/>
      <c r="L119" s="8"/>
      <c r="M119" s="8"/>
      <c r="N119" s="8"/>
      <c r="O119" s="8"/>
      <c r="P119" s="8"/>
      <c r="Q119" s="8"/>
      <c r="R119" s="8"/>
      <c r="S119" s="8"/>
      <c r="T119" s="8"/>
      <c r="U119" s="8"/>
      <c r="V119" s="8"/>
    </row>
    <row r="120" spans="1:22" s="2" customFormat="1">
      <c r="A120" s="5"/>
      <c r="B120" s="5"/>
      <c r="C120" s="8"/>
      <c r="D120" s="8"/>
      <c r="E120" s="8"/>
      <c r="F120" s="8"/>
      <c r="G120" s="8"/>
      <c r="H120" s="8"/>
      <c r="I120" s="8"/>
      <c r="J120" s="8"/>
      <c r="K120" s="8"/>
      <c r="L120" s="8"/>
      <c r="M120" s="8"/>
      <c r="N120" s="8"/>
      <c r="O120" s="8"/>
      <c r="P120" s="8"/>
      <c r="Q120" s="8"/>
      <c r="R120" s="8"/>
      <c r="S120" s="8"/>
      <c r="T120" s="8"/>
      <c r="U120" s="8"/>
      <c r="V120" s="8"/>
    </row>
    <row r="121" spans="1:22" s="2" customFormat="1">
      <c r="A121" s="5"/>
      <c r="B121" s="5"/>
      <c r="C121" s="8"/>
      <c r="D121" s="8"/>
      <c r="E121" s="8"/>
      <c r="F121" s="8"/>
      <c r="G121" s="8"/>
      <c r="H121" s="8"/>
      <c r="I121" s="8"/>
      <c r="J121" s="8"/>
      <c r="K121" s="8"/>
      <c r="L121" s="8"/>
      <c r="M121" s="8"/>
      <c r="N121" s="8"/>
      <c r="O121" s="8"/>
      <c r="P121" s="8"/>
      <c r="Q121" s="8"/>
      <c r="R121" s="8"/>
      <c r="S121" s="8"/>
      <c r="T121" s="8"/>
      <c r="U121" s="8"/>
      <c r="V121" s="8"/>
    </row>
    <row r="122" spans="1:22" s="2" customFormat="1">
      <c r="A122" s="5"/>
      <c r="B122" s="5"/>
      <c r="C122" s="8"/>
      <c r="D122" s="8"/>
      <c r="E122" s="8"/>
      <c r="F122" s="8"/>
      <c r="G122" s="8"/>
      <c r="H122" s="8"/>
      <c r="I122" s="8"/>
      <c r="J122" s="8"/>
      <c r="K122" s="8"/>
      <c r="L122" s="8"/>
      <c r="M122" s="8"/>
      <c r="N122" s="8"/>
      <c r="O122" s="8"/>
      <c r="P122" s="8"/>
      <c r="Q122" s="8"/>
      <c r="R122" s="8"/>
      <c r="S122" s="8"/>
      <c r="T122" s="8"/>
      <c r="U122" s="8"/>
      <c r="V122" s="8"/>
    </row>
    <row r="123" spans="1:22" s="2" customFormat="1">
      <c r="A123" s="5"/>
      <c r="B123" s="5"/>
      <c r="C123" s="8"/>
      <c r="D123" s="8"/>
      <c r="E123" s="8"/>
      <c r="F123" s="8"/>
      <c r="G123" s="8"/>
      <c r="H123" s="8"/>
      <c r="I123" s="8"/>
      <c r="J123" s="8"/>
      <c r="K123" s="8"/>
      <c r="L123" s="8"/>
      <c r="M123" s="8"/>
      <c r="N123" s="8"/>
      <c r="O123" s="8"/>
      <c r="P123" s="8"/>
      <c r="Q123" s="8"/>
      <c r="R123" s="8"/>
      <c r="S123" s="8"/>
      <c r="T123" s="8"/>
      <c r="U123" s="8"/>
      <c r="V123" s="8"/>
    </row>
    <row r="124" spans="1:22" s="2" customFormat="1">
      <c r="A124" s="5"/>
      <c r="B124" s="5"/>
      <c r="C124" s="8"/>
      <c r="D124" s="8"/>
      <c r="E124" s="8"/>
      <c r="F124" s="8"/>
      <c r="G124" s="8"/>
      <c r="H124" s="8"/>
      <c r="I124" s="8"/>
      <c r="J124" s="8"/>
      <c r="K124" s="8"/>
      <c r="L124" s="8"/>
      <c r="M124" s="8"/>
      <c r="N124" s="8"/>
      <c r="O124" s="8"/>
      <c r="P124" s="8"/>
      <c r="Q124" s="8"/>
      <c r="R124" s="8"/>
      <c r="S124" s="8"/>
      <c r="T124" s="8"/>
      <c r="U124" s="8"/>
      <c r="V124" s="8"/>
    </row>
    <row r="125" spans="1:22" s="2" customFormat="1">
      <c r="A125" s="5"/>
      <c r="B125" s="5"/>
      <c r="C125" s="8"/>
      <c r="D125" s="8"/>
      <c r="E125" s="8"/>
      <c r="F125" s="8"/>
      <c r="G125" s="8"/>
      <c r="H125" s="8"/>
      <c r="I125" s="8"/>
      <c r="J125" s="8"/>
      <c r="K125" s="8"/>
      <c r="L125" s="8"/>
      <c r="M125" s="8"/>
      <c r="N125" s="8"/>
      <c r="O125" s="8"/>
      <c r="P125" s="8"/>
      <c r="Q125" s="8"/>
      <c r="R125" s="8"/>
      <c r="S125" s="8"/>
      <c r="T125" s="8"/>
      <c r="U125" s="8"/>
      <c r="V125" s="8"/>
    </row>
    <row r="126" spans="1:22" s="2" customFormat="1">
      <c r="A126" s="5"/>
      <c r="B126" s="5"/>
      <c r="C126" s="8"/>
      <c r="D126" s="8"/>
      <c r="E126" s="8"/>
      <c r="F126" s="8"/>
      <c r="G126" s="8"/>
      <c r="H126" s="8"/>
      <c r="I126" s="8"/>
      <c r="J126" s="8"/>
      <c r="K126" s="8"/>
      <c r="L126" s="8"/>
      <c r="M126" s="8"/>
      <c r="N126" s="8"/>
      <c r="O126" s="8"/>
      <c r="P126" s="8"/>
      <c r="Q126" s="8"/>
      <c r="R126" s="8"/>
      <c r="S126" s="8"/>
      <c r="T126" s="8"/>
      <c r="U126" s="8"/>
      <c r="V126" s="8"/>
    </row>
    <row r="127" spans="1:22" s="2" customFormat="1">
      <c r="A127" s="5"/>
      <c r="B127" s="5"/>
      <c r="C127" s="8"/>
      <c r="D127" s="8"/>
      <c r="E127" s="8"/>
      <c r="F127" s="8"/>
      <c r="G127" s="8"/>
      <c r="H127" s="8"/>
      <c r="I127" s="8"/>
      <c r="J127" s="8"/>
      <c r="K127" s="8"/>
      <c r="L127" s="8"/>
      <c r="M127" s="8"/>
      <c r="N127" s="8"/>
      <c r="O127" s="8"/>
      <c r="P127" s="8"/>
      <c r="Q127" s="8"/>
      <c r="R127" s="8"/>
      <c r="S127" s="8"/>
      <c r="T127" s="8"/>
      <c r="U127" s="8"/>
      <c r="V127" s="8"/>
    </row>
    <row r="128" spans="1:22" s="2" customFormat="1">
      <c r="A128" s="5"/>
      <c r="B128" s="5"/>
      <c r="C128" s="8"/>
      <c r="D128" s="8"/>
      <c r="E128" s="8"/>
      <c r="F128" s="8"/>
      <c r="G128" s="8"/>
      <c r="H128" s="8"/>
      <c r="I128" s="8"/>
      <c r="J128" s="8"/>
      <c r="K128" s="8"/>
      <c r="L128" s="8"/>
      <c r="M128" s="8"/>
      <c r="N128" s="8"/>
      <c r="O128" s="8"/>
      <c r="P128" s="8"/>
      <c r="Q128" s="8"/>
      <c r="R128" s="8"/>
      <c r="S128" s="8"/>
      <c r="T128" s="8"/>
      <c r="U128" s="8"/>
      <c r="V128" s="8"/>
    </row>
    <row r="129" spans="1:22" s="2" customFormat="1">
      <c r="A129" s="5"/>
      <c r="B129" s="5"/>
      <c r="C129" s="8"/>
      <c r="D129" s="8"/>
      <c r="E129" s="8"/>
      <c r="F129" s="8"/>
      <c r="G129" s="8"/>
      <c r="H129" s="8"/>
      <c r="I129" s="8"/>
      <c r="J129" s="8"/>
      <c r="K129" s="8"/>
      <c r="L129" s="8"/>
      <c r="M129" s="8"/>
      <c r="N129" s="8"/>
      <c r="O129" s="8"/>
      <c r="P129" s="8"/>
      <c r="Q129" s="8"/>
      <c r="R129" s="8"/>
      <c r="S129" s="8"/>
      <c r="T129" s="8"/>
      <c r="U129" s="8"/>
      <c r="V129" s="8"/>
    </row>
    <row r="130" spans="1:22" s="2" customFormat="1">
      <c r="A130" s="5"/>
      <c r="B130" s="5"/>
      <c r="C130" s="8"/>
      <c r="D130" s="8"/>
      <c r="E130" s="8"/>
      <c r="F130" s="8"/>
      <c r="G130" s="8"/>
      <c r="H130" s="8"/>
      <c r="I130" s="8"/>
      <c r="J130" s="8"/>
      <c r="K130" s="8"/>
      <c r="L130" s="8"/>
      <c r="M130" s="8"/>
      <c r="N130" s="8"/>
      <c r="O130" s="8"/>
      <c r="P130" s="8"/>
      <c r="Q130" s="8"/>
      <c r="R130" s="8"/>
      <c r="S130" s="8"/>
      <c r="T130" s="8"/>
      <c r="U130" s="8"/>
      <c r="V130" s="8"/>
    </row>
    <row r="131" spans="1:22" s="2" customFormat="1">
      <c r="A131" s="5"/>
      <c r="B131" s="5"/>
      <c r="C131" s="8"/>
      <c r="D131" s="8"/>
      <c r="E131" s="8"/>
      <c r="F131" s="8"/>
      <c r="G131" s="8"/>
      <c r="H131" s="8"/>
      <c r="I131" s="8"/>
      <c r="J131" s="8"/>
      <c r="K131" s="8"/>
      <c r="L131" s="8"/>
      <c r="M131" s="8"/>
      <c r="N131" s="8"/>
      <c r="O131" s="8"/>
      <c r="P131" s="8"/>
      <c r="Q131" s="8"/>
      <c r="R131" s="8"/>
      <c r="S131" s="8"/>
      <c r="T131" s="8"/>
      <c r="U131" s="8"/>
      <c r="V131" s="8"/>
    </row>
    <row r="133" spans="1:22" ht="18" customHeight="1"/>
    <row r="150" ht="13.5" customHeight="1"/>
  </sheetData>
  <sheetProtection password="C7DC" sheet="1" objects="1" scenarios="1"/>
  <mergeCells count="16">
    <mergeCell ref="H2:J2"/>
    <mergeCell ref="A4:B4"/>
    <mergeCell ref="A59:A68"/>
    <mergeCell ref="A69:B69"/>
    <mergeCell ref="A32:B32"/>
    <mergeCell ref="A22:A31"/>
    <mergeCell ref="A48:B48"/>
    <mergeCell ref="A49:A58"/>
    <mergeCell ref="B3:C3"/>
    <mergeCell ref="A6:A21"/>
    <mergeCell ref="H114:I114"/>
    <mergeCell ref="B86:C86"/>
    <mergeCell ref="F86:G86"/>
    <mergeCell ref="D86:E86"/>
    <mergeCell ref="D109:G109"/>
    <mergeCell ref="H109:I109"/>
  </mergeCells>
  <phoneticPr fontId="3"/>
  <pageMargins left="0.78" right="0.55000000000000004" top="0.71" bottom="0.56999999999999995" header="0.7" footer="0.51200000000000001"/>
  <pageSetup paperSize="9" orientation="landscape" horizontalDpi="360" verticalDpi="36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AJ49"/>
  <sheetViews>
    <sheetView zoomScaleNormal="100" workbookViewId="0">
      <pane ySplit="8" topLeftCell="A9" activePane="bottomLeft" state="frozen"/>
      <selection activeCell="D8" sqref="D8"/>
      <selection pane="bottomLeft" activeCell="F9" sqref="F9"/>
    </sheetView>
  </sheetViews>
  <sheetFormatPr defaultRowHeight="13.5"/>
  <cols>
    <col min="1" max="1" width="3.25" style="7" customWidth="1"/>
    <col min="2" max="2" width="3.75" style="7" customWidth="1"/>
    <col min="3" max="3" width="3" style="7" customWidth="1"/>
    <col min="4" max="4" width="3.5" style="7" hidden="1" customWidth="1"/>
    <col min="5" max="5" width="2.5" style="7" customWidth="1"/>
    <col min="6" max="9" width="6.375" style="7" customWidth="1"/>
    <col min="10" max="10" width="6" style="7" hidden="1" customWidth="1"/>
    <col min="11" max="11" width="5" style="7" hidden="1" customWidth="1"/>
    <col min="12" max="12" width="6" style="7" hidden="1" customWidth="1"/>
    <col min="13" max="13" width="5" style="7" hidden="1" customWidth="1"/>
    <col min="14" max="17" width="6.375" style="7" customWidth="1"/>
    <col min="18" max="18" width="7.25" style="7" customWidth="1"/>
    <col min="19" max="19" width="7.25" style="7" hidden="1" customWidth="1"/>
    <col min="20" max="20" width="7.25" style="7" customWidth="1"/>
    <col min="21" max="21" width="7.25" style="7" hidden="1" customWidth="1"/>
    <col min="22" max="22" width="7.25" style="7" customWidth="1"/>
    <col min="23" max="23" width="7.25" style="7" hidden="1" customWidth="1"/>
    <col min="24" max="24" width="7.25" style="7" customWidth="1"/>
    <col min="25" max="25" width="7.25" style="7" hidden="1" customWidth="1"/>
    <col min="26" max="26" width="7.25" style="7" customWidth="1"/>
    <col min="27" max="27" width="7.25" style="7" hidden="1" customWidth="1"/>
    <col min="28" max="28" width="7.25" style="7" customWidth="1"/>
    <col min="29" max="29" width="7.25" style="7" hidden="1" customWidth="1"/>
    <col min="30" max="30" width="7.25" style="7" customWidth="1"/>
    <col min="31" max="31" width="7.25" style="7" hidden="1" customWidth="1"/>
    <col min="32" max="32" width="7.25" style="7" customWidth="1"/>
    <col min="33" max="33" width="7.25" style="7" hidden="1" customWidth="1"/>
    <col min="34" max="16384" width="9" style="7"/>
  </cols>
  <sheetData>
    <row r="1" spans="1:35" ht="3" customHeight="1">
      <c r="F1" s="47"/>
      <c r="I1" s="47"/>
      <c r="J1" s="47"/>
      <c r="K1" s="47"/>
      <c r="L1" s="47"/>
      <c r="M1" s="47"/>
      <c r="Q1" s="43"/>
    </row>
    <row r="2" spans="1:35" ht="14.25" customHeight="1" thickBot="1">
      <c r="C2" s="87"/>
      <c r="D2" s="87"/>
      <c r="E2" s="87"/>
      <c r="F2" s="87"/>
      <c r="G2" s="87"/>
      <c r="H2" s="897" t="s">
        <v>64</v>
      </c>
      <c r="I2" s="897"/>
      <c r="J2" s="455"/>
      <c r="K2" s="455"/>
      <c r="L2" s="455"/>
      <c r="M2" s="455"/>
      <c r="N2" s="258">
        <f>+★Start初期設定!AF11</f>
        <v>200</v>
      </c>
      <c r="O2" s="916" t="s">
        <v>63</v>
      </c>
      <c r="P2" s="916"/>
      <c r="Q2" s="258">
        <f>+★Start初期設定!AK11</f>
        <v>600</v>
      </c>
      <c r="Z2" s="47"/>
      <c r="AA2" s="47"/>
      <c r="AB2" s="47"/>
      <c r="AC2" s="47"/>
      <c r="AD2" s="47"/>
      <c r="AE2" s="47"/>
      <c r="AF2" s="47"/>
      <c r="AG2" s="47"/>
    </row>
    <row r="3" spans="1:35" ht="15" customHeight="1" thickTop="1">
      <c r="A3" s="80"/>
      <c r="B3" s="905" t="str">
        <f>+集計元帳!D4</f>
        <v>a</v>
      </c>
      <c r="C3" s="906"/>
      <c r="D3" s="906"/>
      <c r="E3" s="906"/>
      <c r="F3" s="906"/>
      <c r="G3" s="906"/>
      <c r="H3" s="897" t="s">
        <v>65</v>
      </c>
      <c r="I3" s="897"/>
      <c r="J3" s="455"/>
      <c r="K3" s="455"/>
      <c r="L3" s="455"/>
      <c r="M3" s="455"/>
      <c r="N3" s="258">
        <f>+★Start初期設定!AG11</f>
        <v>300</v>
      </c>
      <c r="O3" s="916" t="s">
        <v>68</v>
      </c>
      <c r="P3" s="916"/>
      <c r="Q3" s="258">
        <f>+★Start初期設定!AL11</f>
        <v>700</v>
      </c>
      <c r="T3" s="900" t="s">
        <v>37</v>
      </c>
      <c r="U3" s="901"/>
      <c r="V3" s="901"/>
      <c r="W3" s="666"/>
      <c r="X3" s="88">
        <f>+★Start初期設定!AN6</f>
        <v>0.33333333333333298</v>
      </c>
      <c r="Y3" s="668"/>
      <c r="Z3" s="52" t="s">
        <v>41</v>
      </c>
      <c r="AA3" s="52"/>
      <c r="AB3" s="47"/>
      <c r="AC3" s="47"/>
      <c r="AD3" s="47"/>
      <c r="AE3" s="47"/>
      <c r="AF3" s="47"/>
      <c r="AG3" s="47"/>
      <c r="AH3" s="259" t="s">
        <v>148</v>
      </c>
      <c r="AI3" s="262"/>
    </row>
    <row r="4" spans="1:35" ht="15" customHeight="1" thickBot="1">
      <c r="A4" s="81" t="s">
        <v>24</v>
      </c>
      <c r="B4" s="907"/>
      <c r="C4" s="908"/>
      <c r="D4" s="908"/>
      <c r="E4" s="908"/>
      <c r="F4" s="908"/>
      <c r="G4" s="908"/>
      <c r="H4" s="897" t="s">
        <v>66</v>
      </c>
      <c r="I4" s="897"/>
      <c r="J4" s="455"/>
      <c r="K4" s="455"/>
      <c r="L4" s="455"/>
      <c r="M4" s="455"/>
      <c r="N4" s="258">
        <f>+★Start初期設定!AI11</f>
        <v>400</v>
      </c>
      <c r="O4" s="916" t="s">
        <v>51</v>
      </c>
      <c r="P4" s="916"/>
      <c r="Q4" s="258">
        <f>+★Start初期設定!AM11</f>
        <v>800</v>
      </c>
      <c r="T4" s="900" t="s">
        <v>22</v>
      </c>
      <c r="U4" s="901"/>
      <c r="V4" s="901"/>
      <c r="W4" s="666"/>
      <c r="X4" s="88">
        <f>+★Start初期設定!AN7</f>
        <v>0.70833333333333304</v>
      </c>
      <c r="Y4" s="668"/>
      <c r="Z4" s="52" t="s">
        <v>41</v>
      </c>
      <c r="AA4" s="52"/>
      <c r="AB4" s="47"/>
      <c r="AC4" s="47"/>
      <c r="AD4" s="47"/>
      <c r="AE4" s="47"/>
      <c r="AF4" s="47"/>
      <c r="AG4" s="47"/>
      <c r="AH4" s="260" t="s">
        <v>149</v>
      </c>
      <c r="AI4" s="264"/>
    </row>
    <row r="5" spans="1:35" ht="15" customHeight="1" thickTop="1">
      <c r="A5" s="904"/>
      <c r="B5" s="904"/>
      <c r="C5" s="53"/>
      <c r="D5" s="56"/>
      <c r="E5" s="56"/>
      <c r="F5" s="77"/>
      <c r="G5" s="53"/>
      <c r="H5" s="903" t="s">
        <v>53</v>
      </c>
      <c r="I5" s="903"/>
      <c r="J5" s="456"/>
      <c r="K5" s="456"/>
      <c r="L5" s="456"/>
      <c r="M5" s="456"/>
      <c r="N5" s="258">
        <f>+★Start初期設定!AJ11</f>
        <v>500</v>
      </c>
      <c r="O5" s="899" t="s">
        <v>67</v>
      </c>
      <c r="P5" s="899"/>
      <c r="Q5" s="258">
        <f>+★Start初期設定!AO11</f>
        <v>900</v>
      </c>
      <c r="T5" s="900" t="s">
        <v>45</v>
      </c>
      <c r="U5" s="901"/>
      <c r="V5" s="901"/>
      <c r="W5" s="666"/>
      <c r="X5" s="88">
        <f>+★Start初期設定!AN8</f>
        <v>0.91666666666666696</v>
      </c>
      <c r="Y5" s="668"/>
      <c r="Z5" s="52" t="s">
        <v>41</v>
      </c>
      <c r="AA5" s="52"/>
      <c r="AB5" s="47"/>
      <c r="AC5" s="47"/>
      <c r="AD5" s="47"/>
      <c r="AE5" s="47"/>
      <c r="AF5" s="47"/>
      <c r="AG5" s="47"/>
      <c r="AH5" s="261" t="s">
        <v>150</v>
      </c>
      <c r="AI5" s="263"/>
    </row>
    <row r="6" spans="1:35" ht="5.25" customHeight="1">
      <c r="A6" s="107" t="s">
        <v>92</v>
      </c>
      <c r="B6" s="76"/>
      <c r="D6" s="86"/>
      <c r="E6" s="86"/>
      <c r="F6" s="70"/>
      <c r="H6" s="75"/>
      <c r="I6" s="75"/>
      <c r="J6" s="75"/>
      <c r="K6" s="75"/>
      <c r="L6" s="75"/>
      <c r="M6" s="75"/>
      <c r="N6" s="71"/>
      <c r="O6" s="75"/>
      <c r="P6" s="75"/>
      <c r="Q6" s="71"/>
      <c r="T6" s="47"/>
      <c r="U6" s="47"/>
      <c r="X6" s="48"/>
      <c r="Y6" s="48"/>
      <c r="Z6" s="48"/>
      <c r="AA6" s="48"/>
      <c r="AH6" s="107" t="s">
        <v>92</v>
      </c>
    </row>
    <row r="7" spans="1:35" ht="16.5" customHeight="1">
      <c r="A7" s="902">
        <f>+集計元帳!B2</f>
        <v>2012</v>
      </c>
      <c r="B7" s="902"/>
      <c r="C7" s="179" t="s">
        <v>21</v>
      </c>
      <c r="D7" s="898" t="s">
        <v>72</v>
      </c>
      <c r="E7" s="898"/>
      <c r="F7" s="898"/>
      <c r="G7" s="898"/>
      <c r="H7" s="898"/>
      <c r="I7" s="898"/>
      <c r="J7" s="485"/>
      <c r="K7" s="485"/>
      <c r="L7" s="485"/>
      <c r="M7" s="485"/>
      <c r="N7" s="909" t="s">
        <v>69</v>
      </c>
      <c r="O7" s="910"/>
      <c r="P7" s="910"/>
      <c r="Q7" s="911"/>
      <c r="R7" s="912" t="s">
        <v>76</v>
      </c>
      <c r="S7" s="913"/>
      <c r="T7" s="913"/>
      <c r="U7" s="913"/>
      <c r="V7" s="913"/>
      <c r="W7" s="913"/>
      <c r="X7" s="914"/>
      <c r="Y7" s="747"/>
      <c r="Z7" s="915" t="s">
        <v>77</v>
      </c>
      <c r="AA7" s="913"/>
      <c r="AB7" s="913"/>
      <c r="AC7" s="913"/>
      <c r="AD7" s="913"/>
      <c r="AE7" s="913"/>
      <c r="AF7" s="914"/>
      <c r="AG7" s="670"/>
      <c r="AH7" s="895" t="s">
        <v>25</v>
      </c>
    </row>
    <row r="8" spans="1:35" ht="15.75" customHeight="1">
      <c r="A8" s="97" t="s">
        <v>15</v>
      </c>
      <c r="B8" s="97" t="s">
        <v>16</v>
      </c>
      <c r="C8" s="266" t="s">
        <v>17</v>
      </c>
      <c r="D8" s="96" t="s">
        <v>79</v>
      </c>
      <c r="E8" s="96"/>
      <c r="F8" s="106" t="s">
        <v>18</v>
      </c>
      <c r="G8" s="97" t="s">
        <v>61</v>
      </c>
      <c r="H8" s="98" t="s">
        <v>19</v>
      </c>
      <c r="I8" s="97" t="s">
        <v>38</v>
      </c>
      <c r="J8" s="486"/>
      <c r="K8" s="486"/>
      <c r="L8" s="486"/>
      <c r="M8" s="486"/>
      <c r="N8" s="188" t="s">
        <v>39</v>
      </c>
      <c r="O8" s="94" t="s">
        <v>40</v>
      </c>
      <c r="P8" s="57" t="s">
        <v>20</v>
      </c>
      <c r="Q8" s="91" t="s">
        <v>44</v>
      </c>
      <c r="R8" s="748" t="s">
        <v>36</v>
      </c>
      <c r="S8" s="749"/>
      <c r="T8" s="750" t="s">
        <v>46</v>
      </c>
      <c r="U8" s="750"/>
      <c r="V8" s="750" t="s">
        <v>147</v>
      </c>
      <c r="W8" s="750"/>
      <c r="X8" s="750" t="s">
        <v>43</v>
      </c>
      <c r="Y8" s="749"/>
      <c r="Z8" s="749" t="s">
        <v>36</v>
      </c>
      <c r="AA8" s="751"/>
      <c r="AB8" s="752" t="s">
        <v>42</v>
      </c>
      <c r="AC8" s="752"/>
      <c r="AD8" s="752" t="s">
        <v>47</v>
      </c>
      <c r="AE8" s="751"/>
      <c r="AF8" s="753" t="s">
        <v>43</v>
      </c>
      <c r="AG8" s="671"/>
      <c r="AH8" s="896"/>
    </row>
    <row r="9" spans="1:35" ht="13.5" customHeight="1">
      <c r="A9" s="66">
        <f>+★Start初期設定!B8</f>
        <v>3</v>
      </c>
      <c r="B9" s="66">
        <f>+★Start初期設定!C8</f>
        <v>26</v>
      </c>
      <c r="C9" s="267" t="str">
        <f>+★Start初期設定!D8</f>
        <v>月</v>
      </c>
      <c r="D9" s="180">
        <f>+★Start初期設定!E8</f>
        <v>0</v>
      </c>
      <c r="E9" s="181"/>
      <c r="F9" s="488"/>
      <c r="G9" s="488"/>
      <c r="H9" s="489"/>
      <c r="I9" s="490"/>
      <c r="J9" s="95">
        <f>INT(F9)/24+(F9-INT(F9))*100/60/24</f>
        <v>0</v>
      </c>
      <c r="K9" s="95">
        <f>INT(G9)/24+(G9-INT(G9))*100/60/24</f>
        <v>0</v>
      </c>
      <c r="L9" s="491">
        <f>INT(H9)/24+(H9-INT(H9))*100/60/24</f>
        <v>0</v>
      </c>
      <c r="M9" s="484">
        <f>INT(I9)/24+(I9-INT(I9))*100/60/24</f>
        <v>0</v>
      </c>
      <c r="N9" s="492">
        <f>IF(AND(J9&gt;0,J9&lt;$X$3),$X$3-J9,0)</f>
        <v>0</v>
      </c>
      <c r="O9" s="67">
        <f>IF((IF(L9&gt;$X$4,$X$4,L9)-IF(AND(J9&gt;0,J9&lt;$X$3),$X$3,J9)-K9)&gt;0,IF(L9&gt;$X$4,$X$4,L9)-IF(AND(J9&gt;0,J9&lt;$X$3),$X$3,J9),0)-K9</f>
        <v>0</v>
      </c>
      <c r="P9" s="44">
        <f>IF((IF(L9&gt;$X$4,L9-$X$4-M9,0)-IF(J9-$X$4&gt;0,J9-$X$4,0)-Q9)&lt;0,0,(IF(L9&gt;$X$4,L9-$X$4-M9,0)-IF(J9-$X$4&gt;0,J9-$X$4,0)-Q9))</f>
        <v>0</v>
      </c>
      <c r="Q9" s="496">
        <f>IF(L9-$X$5&gt;0,L9-$X$5,0)-IF(J9&gt;$X$5,J9-$X$5,0)</f>
        <v>0</v>
      </c>
      <c r="R9" s="754">
        <f>IF(N9&gt;0,IF(D9=0,N9,0),0)*($N$2*24)</f>
        <v>0</v>
      </c>
      <c r="S9" s="755">
        <f>IF(R9&gt;0,N9,0)</f>
        <v>0</v>
      </c>
      <c r="T9" s="756">
        <f>IF(D9=0,O9,0)*($N$3*24)</f>
        <v>0</v>
      </c>
      <c r="U9" s="757">
        <f>IF(T9&gt;0,O9,0)</f>
        <v>0</v>
      </c>
      <c r="V9" s="756">
        <f>IF(D9=0,P9,0)*($N$4*24)</f>
        <v>0</v>
      </c>
      <c r="W9" s="758">
        <f>IF(V9&gt;0,P9,0)</f>
        <v>0</v>
      </c>
      <c r="X9" s="759">
        <f>IF(D9=0,Q9,0)*($N$5*24)</f>
        <v>0</v>
      </c>
      <c r="Y9" s="760">
        <f>IF(X9&gt;0,Q9,0)</f>
        <v>0</v>
      </c>
      <c r="Z9" s="761">
        <f>IF(AND(N9&gt;0,D9&lt;&gt;0),N9,0)*($Q$2*24)</f>
        <v>0</v>
      </c>
      <c r="AA9" s="760">
        <f>IF(Z9&gt;0,N9,0)</f>
        <v>0</v>
      </c>
      <c r="AB9" s="756">
        <f>IF(D9=0,0,O9)*($Q$3*24)</f>
        <v>0</v>
      </c>
      <c r="AC9" s="757">
        <f>IF(AB9&gt;0,O9,0)</f>
        <v>0</v>
      </c>
      <c r="AD9" s="756">
        <f>IF(V9=0,P9,0)*($Q$4*24)</f>
        <v>0</v>
      </c>
      <c r="AE9" s="758">
        <f>IF(AD9&gt;0,P9,0)</f>
        <v>0</v>
      </c>
      <c r="AF9" s="759">
        <f>IF(X9=0,Q9,0)*($Q$5*24)</f>
        <v>0</v>
      </c>
      <c r="AG9" s="672">
        <f>IF(AF9&gt;0,Q9,0)</f>
        <v>0</v>
      </c>
      <c r="AH9" s="78">
        <f>+R9+T9+V9+X9+Z9+AB9+AD9+AF9</f>
        <v>0</v>
      </c>
    </row>
    <row r="10" spans="1:35" ht="13.5" customHeight="1">
      <c r="A10" s="66">
        <f>+★Start初期設定!B9</f>
        <v>3</v>
      </c>
      <c r="B10" s="66">
        <f>+★Start初期設定!C9</f>
        <v>27</v>
      </c>
      <c r="C10" s="267" t="str">
        <f>+★Start初期設定!D9</f>
        <v>火</v>
      </c>
      <c r="D10" s="180">
        <f>+★Start初期設定!E9</f>
        <v>0</v>
      </c>
      <c r="E10" s="181"/>
      <c r="F10" s="488"/>
      <c r="G10" s="488"/>
      <c r="H10" s="489"/>
      <c r="I10" s="490"/>
      <c r="J10" s="95">
        <f t="shared" ref="J10:J19" si="0">INT(F10)/24+(F10-INT(F10))*100/60/24</f>
        <v>0</v>
      </c>
      <c r="K10" s="95">
        <f t="shared" ref="K10:K19" si="1">INT(G10)/24+(G10-INT(G10))*100/60/24</f>
        <v>0</v>
      </c>
      <c r="L10" s="491">
        <f t="shared" ref="L10:L19" si="2">INT(H10)/24+(H10-INT(H10))*100/60/24</f>
        <v>0</v>
      </c>
      <c r="M10" s="484">
        <f t="shared" ref="M10:M19" si="3">INT(I10)/24+(I10-INT(I10))*100/60/24</f>
        <v>0</v>
      </c>
      <c r="N10" s="492">
        <f t="shared" ref="N10:N19" si="4">IF(AND(J10&gt;0,J10&lt;$X$3),$X$3-J10,0)</f>
        <v>0</v>
      </c>
      <c r="O10" s="67">
        <f t="shared" ref="O10:O19" si="5">IF((IF(L10&gt;$X$4,$X$4,L10)-IF(AND(J10&gt;0,J10&lt;$X$3),$X$3,J10)-K10)&gt;0,IF(L10&gt;$X$4,$X$4,L10)-IF(AND(J10&gt;0,J10&lt;$X$3),$X$3,J10),0)-K10</f>
        <v>0</v>
      </c>
      <c r="P10" s="44">
        <f t="shared" ref="P10:P19" si="6">IF((IF(L10&gt;$X$4,L10-$X$4-M10,0)-IF(J10-$X$4&gt;0,J10-$X$4,0)-Q10)&lt;0,0,(IF(L10&gt;$X$4,L10-$X$4-M10,0)-IF(J10-$X$4&gt;0,J10-$X$4,0)-Q10))</f>
        <v>0</v>
      </c>
      <c r="Q10" s="496">
        <f t="shared" ref="Q10:Q19" si="7">IF(L10-$X$5&gt;0,L10-$X$5,0)-IF(J10&gt;$X$5,J10-$X$5,0)</f>
        <v>0</v>
      </c>
      <c r="R10" s="754">
        <f t="shared" ref="R10:R39" si="8">IF(N10&gt;0,IF(D10=0,N10,0),0)*($N$2*24)</f>
        <v>0</v>
      </c>
      <c r="S10" s="755">
        <f t="shared" ref="S10:S39" si="9">IF(R10&gt;0,N10,0)</f>
        <v>0</v>
      </c>
      <c r="T10" s="756">
        <f t="shared" ref="T10:T39" si="10">IF(D10=0,O10,0)*($N$3*24)</f>
        <v>0</v>
      </c>
      <c r="U10" s="757">
        <f t="shared" ref="U10:U39" si="11">IF(T10&gt;0,O10,0)</f>
        <v>0</v>
      </c>
      <c r="V10" s="756">
        <f t="shared" ref="V10:V39" si="12">IF(D10=0,P10,0)*($N$4*24)</f>
        <v>0</v>
      </c>
      <c r="W10" s="758">
        <f t="shared" ref="W10:W39" si="13">IF(V10&gt;0,P10,0)</f>
        <v>0</v>
      </c>
      <c r="X10" s="759">
        <f t="shared" ref="X10:X39" si="14">IF(D10=0,Q10,0)*($N$5*24)</f>
        <v>0</v>
      </c>
      <c r="Y10" s="760">
        <f t="shared" ref="Y10:Y39" si="15">IF(X10&gt;0,Q10,0)</f>
        <v>0</v>
      </c>
      <c r="Z10" s="761">
        <f t="shared" ref="Z10:Z39" si="16">IF(AND(N10&gt;0,D10&lt;&gt;0),N10,0)*($Q$2*24)</f>
        <v>0</v>
      </c>
      <c r="AA10" s="760">
        <f t="shared" ref="AA10:AA39" si="17">IF(Z10&gt;0,N10,0)</f>
        <v>0</v>
      </c>
      <c r="AB10" s="756">
        <f t="shared" ref="AB10:AB39" si="18">IF(D10=0,0,O10)*($Q$3*24)</f>
        <v>0</v>
      </c>
      <c r="AC10" s="757">
        <f t="shared" ref="AC10:AC39" si="19">IF(AB10&gt;0,O10,0)</f>
        <v>0</v>
      </c>
      <c r="AD10" s="756">
        <f t="shared" ref="AD10:AD39" si="20">IF(V10=0,P10,0)*($Q$4*24)</f>
        <v>0</v>
      </c>
      <c r="AE10" s="758">
        <f t="shared" ref="AE10:AE39" si="21">IF(AD10&gt;0,P10,0)</f>
        <v>0</v>
      </c>
      <c r="AF10" s="759">
        <f t="shared" ref="AF10:AF39" si="22">IF(X10=0,Q10,0)*($Q$5*24)</f>
        <v>0</v>
      </c>
      <c r="AG10" s="672">
        <f t="shared" ref="AG10:AG39" si="23">IF(AF10&gt;0,Q10,0)</f>
        <v>0</v>
      </c>
      <c r="AH10" s="78">
        <f t="shared" ref="AH10:AH39" si="24">+R10+T10+V10+X10+Z10+AB10+AD10+AF10</f>
        <v>0</v>
      </c>
    </row>
    <row r="11" spans="1:35" ht="13.5" customHeight="1">
      <c r="A11" s="66">
        <f>+★Start初期設定!B10</f>
        <v>3</v>
      </c>
      <c r="B11" s="66">
        <f>+★Start初期設定!C10</f>
        <v>28</v>
      </c>
      <c r="C11" s="267" t="str">
        <f>+★Start初期設定!D10</f>
        <v>水</v>
      </c>
      <c r="D11" s="180">
        <f>+★Start初期設定!E10</f>
        <v>0</v>
      </c>
      <c r="E11" s="181"/>
      <c r="F11" s="488"/>
      <c r="G11" s="488"/>
      <c r="H11" s="489"/>
      <c r="I11" s="490"/>
      <c r="J11" s="95">
        <f t="shared" si="0"/>
        <v>0</v>
      </c>
      <c r="K11" s="95">
        <f t="shared" si="1"/>
        <v>0</v>
      </c>
      <c r="L11" s="491">
        <f t="shared" si="2"/>
        <v>0</v>
      </c>
      <c r="M11" s="484">
        <f t="shared" si="3"/>
        <v>0</v>
      </c>
      <c r="N11" s="492">
        <f t="shared" si="4"/>
        <v>0</v>
      </c>
      <c r="O11" s="67">
        <f t="shared" si="5"/>
        <v>0</v>
      </c>
      <c r="P11" s="44">
        <f t="shared" si="6"/>
        <v>0</v>
      </c>
      <c r="Q11" s="496">
        <f t="shared" si="7"/>
        <v>0</v>
      </c>
      <c r="R11" s="754">
        <f t="shared" si="8"/>
        <v>0</v>
      </c>
      <c r="S11" s="755">
        <f t="shared" si="9"/>
        <v>0</v>
      </c>
      <c r="T11" s="756">
        <f t="shared" si="10"/>
        <v>0</v>
      </c>
      <c r="U11" s="757">
        <f t="shared" si="11"/>
        <v>0</v>
      </c>
      <c r="V11" s="756">
        <f t="shared" si="12"/>
        <v>0</v>
      </c>
      <c r="W11" s="758">
        <f t="shared" si="13"/>
        <v>0</v>
      </c>
      <c r="X11" s="759">
        <f t="shared" si="14"/>
        <v>0</v>
      </c>
      <c r="Y11" s="760">
        <f t="shared" si="15"/>
        <v>0</v>
      </c>
      <c r="Z11" s="761">
        <f t="shared" si="16"/>
        <v>0</v>
      </c>
      <c r="AA11" s="760">
        <f t="shared" si="17"/>
        <v>0</v>
      </c>
      <c r="AB11" s="756">
        <f t="shared" si="18"/>
        <v>0</v>
      </c>
      <c r="AC11" s="757">
        <f t="shared" si="19"/>
        <v>0</v>
      </c>
      <c r="AD11" s="756">
        <f t="shared" si="20"/>
        <v>0</v>
      </c>
      <c r="AE11" s="758">
        <f t="shared" si="21"/>
        <v>0</v>
      </c>
      <c r="AF11" s="759">
        <f t="shared" si="22"/>
        <v>0</v>
      </c>
      <c r="AG11" s="672">
        <f t="shared" si="23"/>
        <v>0</v>
      </c>
      <c r="AH11" s="78">
        <f t="shared" si="24"/>
        <v>0</v>
      </c>
    </row>
    <row r="12" spans="1:35" ht="13.5" customHeight="1">
      <c r="A12" s="66">
        <f>+★Start初期設定!B11</f>
        <v>3</v>
      </c>
      <c r="B12" s="66">
        <f>+★Start初期設定!C11</f>
        <v>29</v>
      </c>
      <c r="C12" s="267" t="str">
        <f>+★Start初期設定!D11</f>
        <v>木</v>
      </c>
      <c r="D12" s="180">
        <f>+★Start初期設定!E11</f>
        <v>0</v>
      </c>
      <c r="E12" s="181"/>
      <c r="F12" s="488"/>
      <c r="G12" s="488"/>
      <c r="H12" s="489"/>
      <c r="I12" s="490"/>
      <c r="J12" s="95">
        <f t="shared" si="0"/>
        <v>0</v>
      </c>
      <c r="K12" s="95">
        <f t="shared" si="1"/>
        <v>0</v>
      </c>
      <c r="L12" s="491">
        <f t="shared" si="2"/>
        <v>0</v>
      </c>
      <c r="M12" s="484">
        <f t="shared" si="3"/>
        <v>0</v>
      </c>
      <c r="N12" s="492">
        <f t="shared" si="4"/>
        <v>0</v>
      </c>
      <c r="O12" s="67">
        <f t="shared" si="5"/>
        <v>0</v>
      </c>
      <c r="P12" s="44">
        <f t="shared" si="6"/>
        <v>0</v>
      </c>
      <c r="Q12" s="496">
        <f t="shared" si="7"/>
        <v>0</v>
      </c>
      <c r="R12" s="754">
        <f t="shared" si="8"/>
        <v>0</v>
      </c>
      <c r="S12" s="755">
        <f t="shared" si="9"/>
        <v>0</v>
      </c>
      <c r="T12" s="756">
        <f t="shared" si="10"/>
        <v>0</v>
      </c>
      <c r="U12" s="757">
        <f t="shared" si="11"/>
        <v>0</v>
      </c>
      <c r="V12" s="756">
        <f t="shared" si="12"/>
        <v>0</v>
      </c>
      <c r="W12" s="758">
        <f t="shared" si="13"/>
        <v>0</v>
      </c>
      <c r="X12" s="759">
        <f t="shared" si="14"/>
        <v>0</v>
      </c>
      <c r="Y12" s="760">
        <f t="shared" si="15"/>
        <v>0</v>
      </c>
      <c r="Z12" s="761">
        <f t="shared" si="16"/>
        <v>0</v>
      </c>
      <c r="AA12" s="760">
        <f t="shared" si="17"/>
        <v>0</v>
      </c>
      <c r="AB12" s="756">
        <f t="shared" si="18"/>
        <v>0</v>
      </c>
      <c r="AC12" s="757">
        <f t="shared" si="19"/>
        <v>0</v>
      </c>
      <c r="AD12" s="756">
        <f t="shared" si="20"/>
        <v>0</v>
      </c>
      <c r="AE12" s="758">
        <f t="shared" si="21"/>
        <v>0</v>
      </c>
      <c r="AF12" s="759">
        <f t="shared" si="22"/>
        <v>0</v>
      </c>
      <c r="AG12" s="672">
        <f t="shared" si="23"/>
        <v>0</v>
      </c>
      <c r="AH12" s="78">
        <f t="shared" si="24"/>
        <v>0</v>
      </c>
    </row>
    <row r="13" spans="1:35" ht="13.5" customHeight="1">
      <c r="A13" s="66">
        <f>+★Start初期設定!B12</f>
        <v>3</v>
      </c>
      <c r="B13" s="66">
        <f>+★Start初期設定!C12</f>
        <v>30</v>
      </c>
      <c r="C13" s="267" t="str">
        <f>+★Start初期設定!D12</f>
        <v>金</v>
      </c>
      <c r="D13" s="180">
        <f>+★Start初期設定!E12</f>
        <v>0</v>
      </c>
      <c r="E13" s="181"/>
      <c r="F13" s="488"/>
      <c r="G13" s="488"/>
      <c r="H13" s="489"/>
      <c r="I13" s="490"/>
      <c r="J13" s="95">
        <f t="shared" si="0"/>
        <v>0</v>
      </c>
      <c r="K13" s="95">
        <f t="shared" si="1"/>
        <v>0</v>
      </c>
      <c r="L13" s="491">
        <f t="shared" si="2"/>
        <v>0</v>
      </c>
      <c r="M13" s="484">
        <f t="shared" si="3"/>
        <v>0</v>
      </c>
      <c r="N13" s="492">
        <f t="shared" si="4"/>
        <v>0</v>
      </c>
      <c r="O13" s="67">
        <f t="shared" si="5"/>
        <v>0</v>
      </c>
      <c r="P13" s="44">
        <f t="shared" si="6"/>
        <v>0</v>
      </c>
      <c r="Q13" s="496">
        <f t="shared" si="7"/>
        <v>0</v>
      </c>
      <c r="R13" s="754">
        <f t="shared" si="8"/>
        <v>0</v>
      </c>
      <c r="S13" s="755">
        <f t="shared" si="9"/>
        <v>0</v>
      </c>
      <c r="T13" s="756">
        <f t="shared" si="10"/>
        <v>0</v>
      </c>
      <c r="U13" s="757">
        <f t="shared" si="11"/>
        <v>0</v>
      </c>
      <c r="V13" s="756">
        <f t="shared" si="12"/>
        <v>0</v>
      </c>
      <c r="W13" s="758">
        <f t="shared" si="13"/>
        <v>0</v>
      </c>
      <c r="X13" s="759">
        <f t="shared" si="14"/>
        <v>0</v>
      </c>
      <c r="Y13" s="760">
        <f t="shared" si="15"/>
        <v>0</v>
      </c>
      <c r="Z13" s="761">
        <f t="shared" si="16"/>
        <v>0</v>
      </c>
      <c r="AA13" s="760">
        <f t="shared" si="17"/>
        <v>0</v>
      </c>
      <c r="AB13" s="756">
        <f t="shared" si="18"/>
        <v>0</v>
      </c>
      <c r="AC13" s="757">
        <f t="shared" si="19"/>
        <v>0</v>
      </c>
      <c r="AD13" s="756">
        <f t="shared" si="20"/>
        <v>0</v>
      </c>
      <c r="AE13" s="758">
        <f t="shared" si="21"/>
        <v>0</v>
      </c>
      <c r="AF13" s="759">
        <f t="shared" si="22"/>
        <v>0</v>
      </c>
      <c r="AG13" s="672">
        <f t="shared" si="23"/>
        <v>0</v>
      </c>
      <c r="AH13" s="78">
        <f t="shared" si="24"/>
        <v>0</v>
      </c>
    </row>
    <row r="14" spans="1:35" ht="13.5" customHeight="1">
      <c r="A14" s="66">
        <f>+★Start初期設定!B13</f>
        <v>3</v>
      </c>
      <c r="B14" s="66">
        <f>+★Start初期設定!C13</f>
        <v>31</v>
      </c>
      <c r="C14" s="267" t="str">
        <f>+★Start初期設定!D13</f>
        <v>土</v>
      </c>
      <c r="D14" s="180" t="str">
        <f>+★Start初期設定!E13</f>
        <v>Q</v>
      </c>
      <c r="E14" s="181"/>
      <c r="F14" s="488"/>
      <c r="G14" s="488"/>
      <c r="H14" s="489"/>
      <c r="I14" s="490"/>
      <c r="J14" s="95">
        <f t="shared" si="0"/>
        <v>0</v>
      </c>
      <c r="K14" s="95">
        <f t="shared" si="1"/>
        <v>0</v>
      </c>
      <c r="L14" s="491">
        <f t="shared" si="2"/>
        <v>0</v>
      </c>
      <c r="M14" s="484">
        <f t="shared" si="3"/>
        <v>0</v>
      </c>
      <c r="N14" s="492">
        <f t="shared" si="4"/>
        <v>0</v>
      </c>
      <c r="O14" s="67">
        <f t="shared" si="5"/>
        <v>0</v>
      </c>
      <c r="P14" s="44">
        <f t="shared" si="6"/>
        <v>0</v>
      </c>
      <c r="Q14" s="496">
        <f t="shared" si="7"/>
        <v>0</v>
      </c>
      <c r="R14" s="754">
        <f t="shared" si="8"/>
        <v>0</v>
      </c>
      <c r="S14" s="755">
        <f t="shared" si="9"/>
        <v>0</v>
      </c>
      <c r="T14" s="756">
        <f t="shared" si="10"/>
        <v>0</v>
      </c>
      <c r="U14" s="757">
        <f t="shared" si="11"/>
        <v>0</v>
      </c>
      <c r="V14" s="756">
        <f t="shared" si="12"/>
        <v>0</v>
      </c>
      <c r="W14" s="758">
        <f t="shared" si="13"/>
        <v>0</v>
      </c>
      <c r="X14" s="759">
        <f t="shared" si="14"/>
        <v>0</v>
      </c>
      <c r="Y14" s="760">
        <f t="shared" si="15"/>
        <v>0</v>
      </c>
      <c r="Z14" s="761">
        <f t="shared" si="16"/>
        <v>0</v>
      </c>
      <c r="AA14" s="760">
        <f t="shared" si="17"/>
        <v>0</v>
      </c>
      <c r="AB14" s="756">
        <f t="shared" si="18"/>
        <v>0</v>
      </c>
      <c r="AC14" s="757">
        <f t="shared" si="19"/>
        <v>0</v>
      </c>
      <c r="AD14" s="756">
        <f t="shared" si="20"/>
        <v>0</v>
      </c>
      <c r="AE14" s="758">
        <f t="shared" si="21"/>
        <v>0</v>
      </c>
      <c r="AF14" s="759">
        <f t="shared" si="22"/>
        <v>0</v>
      </c>
      <c r="AG14" s="672">
        <f t="shared" si="23"/>
        <v>0</v>
      </c>
      <c r="AH14" s="78">
        <f t="shared" si="24"/>
        <v>0</v>
      </c>
    </row>
    <row r="15" spans="1:35" ht="13.5" customHeight="1">
      <c r="A15" s="66">
        <f>+★Start初期設定!B14</f>
        <v>4</v>
      </c>
      <c r="B15" s="66">
        <f>+★Start初期設定!C14</f>
        <v>1</v>
      </c>
      <c r="C15" s="267" t="str">
        <f>+★Start初期設定!D14</f>
        <v>日</v>
      </c>
      <c r="D15" s="180" t="str">
        <f>+★Start初期設定!E14</f>
        <v>Q</v>
      </c>
      <c r="E15" s="181"/>
      <c r="F15" s="488"/>
      <c r="G15" s="488"/>
      <c r="H15" s="489"/>
      <c r="I15" s="490"/>
      <c r="J15" s="95">
        <f t="shared" si="0"/>
        <v>0</v>
      </c>
      <c r="K15" s="95">
        <f t="shared" si="1"/>
        <v>0</v>
      </c>
      <c r="L15" s="491">
        <f t="shared" si="2"/>
        <v>0</v>
      </c>
      <c r="M15" s="484">
        <f t="shared" si="3"/>
        <v>0</v>
      </c>
      <c r="N15" s="492">
        <f t="shared" si="4"/>
        <v>0</v>
      </c>
      <c r="O15" s="67">
        <f t="shared" si="5"/>
        <v>0</v>
      </c>
      <c r="P15" s="44">
        <f t="shared" si="6"/>
        <v>0</v>
      </c>
      <c r="Q15" s="496">
        <f t="shared" si="7"/>
        <v>0</v>
      </c>
      <c r="R15" s="754">
        <f t="shared" si="8"/>
        <v>0</v>
      </c>
      <c r="S15" s="755">
        <f t="shared" si="9"/>
        <v>0</v>
      </c>
      <c r="T15" s="756">
        <f t="shared" si="10"/>
        <v>0</v>
      </c>
      <c r="U15" s="757">
        <f t="shared" si="11"/>
        <v>0</v>
      </c>
      <c r="V15" s="756">
        <f t="shared" si="12"/>
        <v>0</v>
      </c>
      <c r="W15" s="758">
        <f t="shared" si="13"/>
        <v>0</v>
      </c>
      <c r="X15" s="759">
        <f t="shared" si="14"/>
        <v>0</v>
      </c>
      <c r="Y15" s="760">
        <f t="shared" si="15"/>
        <v>0</v>
      </c>
      <c r="Z15" s="761">
        <f t="shared" si="16"/>
        <v>0</v>
      </c>
      <c r="AA15" s="760">
        <f t="shared" si="17"/>
        <v>0</v>
      </c>
      <c r="AB15" s="756">
        <f t="shared" si="18"/>
        <v>0</v>
      </c>
      <c r="AC15" s="757">
        <f t="shared" si="19"/>
        <v>0</v>
      </c>
      <c r="AD15" s="756">
        <f t="shared" si="20"/>
        <v>0</v>
      </c>
      <c r="AE15" s="758">
        <f t="shared" si="21"/>
        <v>0</v>
      </c>
      <c r="AF15" s="759">
        <f t="shared" si="22"/>
        <v>0</v>
      </c>
      <c r="AG15" s="672">
        <f t="shared" si="23"/>
        <v>0</v>
      </c>
      <c r="AH15" s="78">
        <f t="shared" si="24"/>
        <v>0</v>
      </c>
    </row>
    <row r="16" spans="1:35" ht="13.5" customHeight="1">
      <c r="A16" s="66">
        <f>+★Start初期設定!B15</f>
        <v>4</v>
      </c>
      <c r="B16" s="66">
        <f>+★Start初期設定!C15</f>
        <v>2</v>
      </c>
      <c r="C16" s="267" t="str">
        <f>+★Start初期設定!D15</f>
        <v>月</v>
      </c>
      <c r="D16" s="180">
        <f>+★Start初期設定!E15</f>
        <v>0</v>
      </c>
      <c r="E16" s="181"/>
      <c r="F16" s="488"/>
      <c r="G16" s="488"/>
      <c r="H16" s="489"/>
      <c r="I16" s="490"/>
      <c r="J16" s="95">
        <f t="shared" si="0"/>
        <v>0</v>
      </c>
      <c r="K16" s="95">
        <f t="shared" si="1"/>
        <v>0</v>
      </c>
      <c r="L16" s="491">
        <f t="shared" si="2"/>
        <v>0</v>
      </c>
      <c r="M16" s="484">
        <f t="shared" si="3"/>
        <v>0</v>
      </c>
      <c r="N16" s="492">
        <f t="shared" si="4"/>
        <v>0</v>
      </c>
      <c r="O16" s="67">
        <f t="shared" si="5"/>
        <v>0</v>
      </c>
      <c r="P16" s="44">
        <f t="shared" si="6"/>
        <v>0</v>
      </c>
      <c r="Q16" s="496">
        <f t="shared" si="7"/>
        <v>0</v>
      </c>
      <c r="R16" s="754">
        <f t="shared" si="8"/>
        <v>0</v>
      </c>
      <c r="S16" s="755">
        <f t="shared" si="9"/>
        <v>0</v>
      </c>
      <c r="T16" s="756">
        <f t="shared" si="10"/>
        <v>0</v>
      </c>
      <c r="U16" s="757">
        <f t="shared" si="11"/>
        <v>0</v>
      </c>
      <c r="V16" s="756">
        <f t="shared" si="12"/>
        <v>0</v>
      </c>
      <c r="W16" s="758">
        <f t="shared" si="13"/>
        <v>0</v>
      </c>
      <c r="X16" s="759">
        <f t="shared" si="14"/>
        <v>0</v>
      </c>
      <c r="Y16" s="760">
        <f t="shared" si="15"/>
        <v>0</v>
      </c>
      <c r="Z16" s="761">
        <f t="shared" si="16"/>
        <v>0</v>
      </c>
      <c r="AA16" s="760">
        <f t="shared" si="17"/>
        <v>0</v>
      </c>
      <c r="AB16" s="756">
        <f t="shared" si="18"/>
        <v>0</v>
      </c>
      <c r="AC16" s="757">
        <f t="shared" si="19"/>
        <v>0</v>
      </c>
      <c r="AD16" s="756">
        <f t="shared" si="20"/>
        <v>0</v>
      </c>
      <c r="AE16" s="758">
        <f t="shared" si="21"/>
        <v>0</v>
      </c>
      <c r="AF16" s="759">
        <f t="shared" si="22"/>
        <v>0</v>
      </c>
      <c r="AG16" s="672">
        <f t="shared" si="23"/>
        <v>0</v>
      </c>
      <c r="AH16" s="78">
        <f t="shared" si="24"/>
        <v>0</v>
      </c>
    </row>
    <row r="17" spans="1:36" ht="13.5" customHeight="1">
      <c r="A17" s="66">
        <f>+★Start初期設定!B16</f>
        <v>4</v>
      </c>
      <c r="B17" s="66">
        <f>+★Start初期設定!C16</f>
        <v>3</v>
      </c>
      <c r="C17" s="267" t="str">
        <f>+★Start初期設定!D16</f>
        <v>火</v>
      </c>
      <c r="D17" s="180">
        <f>+★Start初期設定!E16</f>
        <v>0</v>
      </c>
      <c r="E17" s="181"/>
      <c r="F17" s="488"/>
      <c r="G17" s="488"/>
      <c r="H17" s="489"/>
      <c r="I17" s="490"/>
      <c r="J17" s="95">
        <f t="shared" si="0"/>
        <v>0</v>
      </c>
      <c r="K17" s="95">
        <f t="shared" si="1"/>
        <v>0</v>
      </c>
      <c r="L17" s="491">
        <f t="shared" si="2"/>
        <v>0</v>
      </c>
      <c r="M17" s="484">
        <f t="shared" si="3"/>
        <v>0</v>
      </c>
      <c r="N17" s="492">
        <f t="shared" si="4"/>
        <v>0</v>
      </c>
      <c r="O17" s="67">
        <f t="shared" si="5"/>
        <v>0</v>
      </c>
      <c r="P17" s="44">
        <f t="shared" si="6"/>
        <v>0</v>
      </c>
      <c r="Q17" s="496">
        <f t="shared" si="7"/>
        <v>0</v>
      </c>
      <c r="R17" s="754">
        <f t="shared" si="8"/>
        <v>0</v>
      </c>
      <c r="S17" s="755">
        <f t="shared" si="9"/>
        <v>0</v>
      </c>
      <c r="T17" s="756">
        <f t="shared" si="10"/>
        <v>0</v>
      </c>
      <c r="U17" s="757">
        <f t="shared" si="11"/>
        <v>0</v>
      </c>
      <c r="V17" s="756">
        <f t="shared" si="12"/>
        <v>0</v>
      </c>
      <c r="W17" s="758">
        <f t="shared" si="13"/>
        <v>0</v>
      </c>
      <c r="X17" s="759">
        <f t="shared" si="14"/>
        <v>0</v>
      </c>
      <c r="Y17" s="760">
        <f t="shared" si="15"/>
        <v>0</v>
      </c>
      <c r="Z17" s="761">
        <f t="shared" si="16"/>
        <v>0</v>
      </c>
      <c r="AA17" s="760">
        <f t="shared" si="17"/>
        <v>0</v>
      </c>
      <c r="AB17" s="756">
        <f t="shared" si="18"/>
        <v>0</v>
      </c>
      <c r="AC17" s="757">
        <f t="shared" si="19"/>
        <v>0</v>
      </c>
      <c r="AD17" s="756">
        <f t="shared" si="20"/>
        <v>0</v>
      </c>
      <c r="AE17" s="758">
        <f t="shared" si="21"/>
        <v>0</v>
      </c>
      <c r="AF17" s="759">
        <f t="shared" si="22"/>
        <v>0</v>
      </c>
      <c r="AG17" s="672">
        <f t="shared" si="23"/>
        <v>0</v>
      </c>
      <c r="AH17" s="78">
        <f t="shared" si="24"/>
        <v>0</v>
      </c>
    </row>
    <row r="18" spans="1:36" ht="13.5" customHeight="1">
      <c r="A18" s="66">
        <f>+★Start初期設定!B17</f>
        <v>4</v>
      </c>
      <c r="B18" s="66">
        <f>+★Start初期設定!C17</f>
        <v>4</v>
      </c>
      <c r="C18" s="267" t="str">
        <f>+★Start初期設定!D17</f>
        <v>水</v>
      </c>
      <c r="D18" s="180">
        <f>+★Start初期設定!E17</f>
        <v>0</v>
      </c>
      <c r="E18" s="181"/>
      <c r="F18" s="488"/>
      <c r="G18" s="488"/>
      <c r="H18" s="489"/>
      <c r="I18" s="490"/>
      <c r="J18" s="95">
        <f t="shared" si="0"/>
        <v>0</v>
      </c>
      <c r="K18" s="95">
        <f t="shared" si="1"/>
        <v>0</v>
      </c>
      <c r="L18" s="491">
        <f t="shared" si="2"/>
        <v>0</v>
      </c>
      <c r="M18" s="484">
        <f t="shared" si="3"/>
        <v>0</v>
      </c>
      <c r="N18" s="492">
        <f t="shared" si="4"/>
        <v>0</v>
      </c>
      <c r="O18" s="67">
        <f t="shared" si="5"/>
        <v>0</v>
      </c>
      <c r="P18" s="44">
        <f t="shared" si="6"/>
        <v>0</v>
      </c>
      <c r="Q18" s="496">
        <f t="shared" si="7"/>
        <v>0</v>
      </c>
      <c r="R18" s="754">
        <f t="shared" si="8"/>
        <v>0</v>
      </c>
      <c r="S18" s="755">
        <f t="shared" si="9"/>
        <v>0</v>
      </c>
      <c r="T18" s="756">
        <f t="shared" si="10"/>
        <v>0</v>
      </c>
      <c r="U18" s="757">
        <f t="shared" si="11"/>
        <v>0</v>
      </c>
      <c r="V18" s="756">
        <f t="shared" si="12"/>
        <v>0</v>
      </c>
      <c r="W18" s="758">
        <f t="shared" si="13"/>
        <v>0</v>
      </c>
      <c r="X18" s="759">
        <f t="shared" si="14"/>
        <v>0</v>
      </c>
      <c r="Y18" s="760">
        <f t="shared" si="15"/>
        <v>0</v>
      </c>
      <c r="Z18" s="761">
        <f t="shared" si="16"/>
        <v>0</v>
      </c>
      <c r="AA18" s="760">
        <f t="shared" si="17"/>
        <v>0</v>
      </c>
      <c r="AB18" s="756">
        <f t="shared" si="18"/>
        <v>0</v>
      </c>
      <c r="AC18" s="757">
        <f t="shared" si="19"/>
        <v>0</v>
      </c>
      <c r="AD18" s="756">
        <f t="shared" si="20"/>
        <v>0</v>
      </c>
      <c r="AE18" s="758">
        <f t="shared" si="21"/>
        <v>0</v>
      </c>
      <c r="AF18" s="759">
        <f t="shared" si="22"/>
        <v>0</v>
      </c>
      <c r="AG18" s="672">
        <f t="shared" si="23"/>
        <v>0</v>
      </c>
      <c r="AH18" s="78">
        <f t="shared" si="24"/>
        <v>0</v>
      </c>
    </row>
    <row r="19" spans="1:36" ht="13.5" customHeight="1">
      <c r="A19" s="66">
        <f>+★Start初期設定!B18</f>
        <v>4</v>
      </c>
      <c r="B19" s="66">
        <f>+★Start初期設定!C18</f>
        <v>5</v>
      </c>
      <c r="C19" s="267" t="str">
        <f>+★Start初期設定!D18</f>
        <v>木</v>
      </c>
      <c r="D19" s="180">
        <f>+★Start初期設定!E18</f>
        <v>0</v>
      </c>
      <c r="E19" s="181"/>
      <c r="F19" s="488"/>
      <c r="G19" s="488"/>
      <c r="H19" s="489"/>
      <c r="I19" s="490"/>
      <c r="J19" s="95">
        <f t="shared" si="0"/>
        <v>0</v>
      </c>
      <c r="K19" s="95">
        <f t="shared" si="1"/>
        <v>0</v>
      </c>
      <c r="L19" s="491">
        <f t="shared" si="2"/>
        <v>0</v>
      </c>
      <c r="M19" s="484">
        <f t="shared" si="3"/>
        <v>0</v>
      </c>
      <c r="N19" s="492">
        <f t="shared" si="4"/>
        <v>0</v>
      </c>
      <c r="O19" s="67">
        <f t="shared" si="5"/>
        <v>0</v>
      </c>
      <c r="P19" s="44">
        <f t="shared" si="6"/>
        <v>0</v>
      </c>
      <c r="Q19" s="496">
        <f t="shared" si="7"/>
        <v>0</v>
      </c>
      <c r="R19" s="754">
        <f t="shared" si="8"/>
        <v>0</v>
      </c>
      <c r="S19" s="755">
        <f t="shared" si="9"/>
        <v>0</v>
      </c>
      <c r="T19" s="756">
        <f t="shared" si="10"/>
        <v>0</v>
      </c>
      <c r="U19" s="757">
        <f t="shared" si="11"/>
        <v>0</v>
      </c>
      <c r="V19" s="756">
        <f t="shared" si="12"/>
        <v>0</v>
      </c>
      <c r="W19" s="758">
        <f t="shared" si="13"/>
        <v>0</v>
      </c>
      <c r="X19" s="759">
        <f t="shared" si="14"/>
        <v>0</v>
      </c>
      <c r="Y19" s="760">
        <f t="shared" si="15"/>
        <v>0</v>
      </c>
      <c r="Z19" s="761">
        <f t="shared" si="16"/>
        <v>0</v>
      </c>
      <c r="AA19" s="760">
        <f t="shared" si="17"/>
        <v>0</v>
      </c>
      <c r="AB19" s="756">
        <f t="shared" si="18"/>
        <v>0</v>
      </c>
      <c r="AC19" s="757">
        <f t="shared" si="19"/>
        <v>0</v>
      </c>
      <c r="AD19" s="756">
        <f t="shared" si="20"/>
        <v>0</v>
      </c>
      <c r="AE19" s="758">
        <f t="shared" si="21"/>
        <v>0</v>
      </c>
      <c r="AF19" s="759">
        <f t="shared" si="22"/>
        <v>0</v>
      </c>
      <c r="AG19" s="672">
        <f t="shared" si="23"/>
        <v>0</v>
      </c>
      <c r="AH19" s="78">
        <f t="shared" si="24"/>
        <v>0</v>
      </c>
    </row>
    <row r="20" spans="1:36" ht="13.5" customHeight="1">
      <c r="A20" s="66">
        <f>+★Start初期設定!B19</f>
        <v>4</v>
      </c>
      <c r="B20" s="66">
        <f>+★Start初期設定!C19</f>
        <v>6</v>
      </c>
      <c r="C20" s="267" t="str">
        <f>+★Start初期設定!D19</f>
        <v>金</v>
      </c>
      <c r="D20" s="180">
        <f>+★Start初期設定!E19</f>
        <v>0</v>
      </c>
      <c r="E20" s="181"/>
      <c r="F20" s="488"/>
      <c r="G20" s="488"/>
      <c r="H20" s="489"/>
      <c r="I20" s="490"/>
      <c r="J20" s="95">
        <f t="shared" ref="J20:J39" si="25">INT(F20)/24+(F20-INT(F20))*100/60/24</f>
        <v>0</v>
      </c>
      <c r="K20" s="95">
        <f t="shared" ref="K20:K39" si="26">INT(G20)/24+(G20-INT(G20))*100/60/24</f>
        <v>0</v>
      </c>
      <c r="L20" s="491">
        <f t="shared" ref="L20:L39" si="27">INT(H20)/24+(H20-INT(H20))*100/60/24</f>
        <v>0</v>
      </c>
      <c r="M20" s="484">
        <f t="shared" ref="M20:M39" si="28">INT(I20)/24+(I20-INT(I20))*100/60/24</f>
        <v>0</v>
      </c>
      <c r="N20" s="492">
        <f t="shared" ref="N20:N39" si="29">IF(AND(J20&gt;0,J20&lt;$X$3),$X$3-J20,0)</f>
        <v>0</v>
      </c>
      <c r="O20" s="67">
        <f t="shared" ref="O20:O39" si="30">IF((IF(L20&gt;$X$4,$X$4,L20)-IF(AND(J20&gt;0,J20&lt;$X$3),$X$3,J20)-K20)&gt;0,IF(L20&gt;$X$4,$X$4,L20)-IF(AND(J20&gt;0,J20&lt;$X$3),$X$3,J20),0)-K20</f>
        <v>0</v>
      </c>
      <c r="P20" s="44">
        <f t="shared" ref="P20:P39" si="31">IF((IF(L20&gt;$X$4,L20-$X$4-M20,0)-IF(J20-$X$4&gt;0,J20-$X$4,0)-Q20)&lt;0,0,(IF(L20&gt;$X$4,L20-$X$4-M20,0)-IF(J20-$X$4&gt;0,J20-$X$4,0)-Q20))</f>
        <v>0</v>
      </c>
      <c r="Q20" s="496">
        <f t="shared" ref="Q20:Q39" si="32">IF(L20-$X$5&gt;0,L20-$X$5,0)-IF(J20&gt;$X$5,J20-$X$5,0)</f>
        <v>0</v>
      </c>
      <c r="R20" s="754">
        <f t="shared" si="8"/>
        <v>0</v>
      </c>
      <c r="S20" s="755">
        <f t="shared" si="9"/>
        <v>0</v>
      </c>
      <c r="T20" s="756">
        <f t="shared" si="10"/>
        <v>0</v>
      </c>
      <c r="U20" s="757">
        <f t="shared" si="11"/>
        <v>0</v>
      </c>
      <c r="V20" s="756">
        <f t="shared" si="12"/>
        <v>0</v>
      </c>
      <c r="W20" s="758">
        <f t="shared" si="13"/>
        <v>0</v>
      </c>
      <c r="X20" s="759">
        <f t="shared" si="14"/>
        <v>0</v>
      </c>
      <c r="Y20" s="760">
        <f t="shared" si="15"/>
        <v>0</v>
      </c>
      <c r="Z20" s="761">
        <f t="shared" si="16"/>
        <v>0</v>
      </c>
      <c r="AA20" s="760">
        <f t="shared" si="17"/>
        <v>0</v>
      </c>
      <c r="AB20" s="756">
        <f t="shared" si="18"/>
        <v>0</v>
      </c>
      <c r="AC20" s="757">
        <f t="shared" si="19"/>
        <v>0</v>
      </c>
      <c r="AD20" s="756">
        <f t="shared" si="20"/>
        <v>0</v>
      </c>
      <c r="AE20" s="758">
        <f t="shared" si="21"/>
        <v>0</v>
      </c>
      <c r="AF20" s="759">
        <f t="shared" si="22"/>
        <v>0</v>
      </c>
      <c r="AG20" s="672">
        <f t="shared" si="23"/>
        <v>0</v>
      </c>
      <c r="AH20" s="78">
        <f t="shared" si="24"/>
        <v>0</v>
      </c>
      <c r="AJ20" s="45"/>
    </row>
    <row r="21" spans="1:36" ht="13.5" customHeight="1">
      <c r="A21" s="66">
        <f>+★Start初期設定!B20</f>
        <v>4</v>
      </c>
      <c r="B21" s="66">
        <f>+★Start初期設定!C20</f>
        <v>7</v>
      </c>
      <c r="C21" s="267" t="str">
        <f>+★Start初期設定!D20</f>
        <v>土</v>
      </c>
      <c r="D21" s="180" t="str">
        <f>+★Start初期設定!E20</f>
        <v>Q</v>
      </c>
      <c r="E21" s="181"/>
      <c r="F21" s="488"/>
      <c r="G21" s="488"/>
      <c r="H21" s="489"/>
      <c r="I21" s="490"/>
      <c r="J21" s="95">
        <f t="shared" si="25"/>
        <v>0</v>
      </c>
      <c r="K21" s="95">
        <f t="shared" si="26"/>
        <v>0</v>
      </c>
      <c r="L21" s="491">
        <f t="shared" si="27"/>
        <v>0</v>
      </c>
      <c r="M21" s="484">
        <f t="shared" si="28"/>
        <v>0</v>
      </c>
      <c r="N21" s="492">
        <f t="shared" si="29"/>
        <v>0</v>
      </c>
      <c r="O21" s="67">
        <f t="shared" si="30"/>
        <v>0</v>
      </c>
      <c r="P21" s="44">
        <f t="shared" si="31"/>
        <v>0</v>
      </c>
      <c r="Q21" s="496">
        <f t="shared" si="32"/>
        <v>0</v>
      </c>
      <c r="R21" s="754">
        <f t="shared" si="8"/>
        <v>0</v>
      </c>
      <c r="S21" s="755">
        <f t="shared" si="9"/>
        <v>0</v>
      </c>
      <c r="T21" s="756">
        <f t="shared" si="10"/>
        <v>0</v>
      </c>
      <c r="U21" s="757">
        <f t="shared" si="11"/>
        <v>0</v>
      </c>
      <c r="V21" s="756">
        <f t="shared" si="12"/>
        <v>0</v>
      </c>
      <c r="W21" s="758">
        <f t="shared" si="13"/>
        <v>0</v>
      </c>
      <c r="X21" s="759">
        <f t="shared" si="14"/>
        <v>0</v>
      </c>
      <c r="Y21" s="760">
        <f t="shared" si="15"/>
        <v>0</v>
      </c>
      <c r="Z21" s="761">
        <f t="shared" si="16"/>
        <v>0</v>
      </c>
      <c r="AA21" s="760">
        <f t="shared" si="17"/>
        <v>0</v>
      </c>
      <c r="AB21" s="756">
        <f t="shared" si="18"/>
        <v>0</v>
      </c>
      <c r="AC21" s="757">
        <f t="shared" si="19"/>
        <v>0</v>
      </c>
      <c r="AD21" s="756">
        <f t="shared" si="20"/>
        <v>0</v>
      </c>
      <c r="AE21" s="758">
        <f t="shared" si="21"/>
        <v>0</v>
      </c>
      <c r="AF21" s="759">
        <f t="shared" si="22"/>
        <v>0</v>
      </c>
      <c r="AG21" s="672">
        <f t="shared" si="23"/>
        <v>0</v>
      </c>
      <c r="AH21" s="78">
        <f t="shared" si="24"/>
        <v>0</v>
      </c>
    </row>
    <row r="22" spans="1:36" ht="13.5" customHeight="1">
      <c r="A22" s="66">
        <f>+★Start初期設定!B21</f>
        <v>4</v>
      </c>
      <c r="B22" s="66">
        <f>+★Start初期設定!C21</f>
        <v>8</v>
      </c>
      <c r="C22" s="267" t="str">
        <f>+★Start初期設定!D21</f>
        <v>日</v>
      </c>
      <c r="D22" s="180">
        <f>+★Start初期設定!E21</f>
        <v>0</v>
      </c>
      <c r="E22" s="181"/>
      <c r="F22" s="488"/>
      <c r="G22" s="488"/>
      <c r="H22" s="489"/>
      <c r="I22" s="490"/>
      <c r="J22" s="95">
        <f t="shared" si="25"/>
        <v>0</v>
      </c>
      <c r="K22" s="95">
        <f t="shared" si="26"/>
        <v>0</v>
      </c>
      <c r="L22" s="491">
        <f t="shared" si="27"/>
        <v>0</v>
      </c>
      <c r="M22" s="484">
        <f t="shared" si="28"/>
        <v>0</v>
      </c>
      <c r="N22" s="492">
        <f t="shared" si="29"/>
        <v>0</v>
      </c>
      <c r="O22" s="67">
        <f t="shared" si="30"/>
        <v>0</v>
      </c>
      <c r="P22" s="44">
        <f t="shared" si="31"/>
        <v>0</v>
      </c>
      <c r="Q22" s="496">
        <f t="shared" si="32"/>
        <v>0</v>
      </c>
      <c r="R22" s="754">
        <f t="shared" si="8"/>
        <v>0</v>
      </c>
      <c r="S22" s="755">
        <f t="shared" si="9"/>
        <v>0</v>
      </c>
      <c r="T22" s="756">
        <f t="shared" si="10"/>
        <v>0</v>
      </c>
      <c r="U22" s="757">
        <f t="shared" si="11"/>
        <v>0</v>
      </c>
      <c r="V22" s="756">
        <f t="shared" si="12"/>
        <v>0</v>
      </c>
      <c r="W22" s="758">
        <f t="shared" si="13"/>
        <v>0</v>
      </c>
      <c r="X22" s="759">
        <f t="shared" si="14"/>
        <v>0</v>
      </c>
      <c r="Y22" s="760">
        <f t="shared" si="15"/>
        <v>0</v>
      </c>
      <c r="Z22" s="761">
        <f t="shared" si="16"/>
        <v>0</v>
      </c>
      <c r="AA22" s="760">
        <f t="shared" si="17"/>
        <v>0</v>
      </c>
      <c r="AB22" s="756">
        <f t="shared" si="18"/>
        <v>0</v>
      </c>
      <c r="AC22" s="757">
        <f t="shared" si="19"/>
        <v>0</v>
      </c>
      <c r="AD22" s="756">
        <f t="shared" si="20"/>
        <v>0</v>
      </c>
      <c r="AE22" s="758">
        <f t="shared" si="21"/>
        <v>0</v>
      </c>
      <c r="AF22" s="759">
        <f t="shared" si="22"/>
        <v>0</v>
      </c>
      <c r="AG22" s="672">
        <f t="shared" si="23"/>
        <v>0</v>
      </c>
      <c r="AH22" s="78">
        <f t="shared" si="24"/>
        <v>0</v>
      </c>
    </row>
    <row r="23" spans="1:36" ht="13.5" customHeight="1">
      <c r="A23" s="66">
        <f>+★Start初期設定!B22</f>
        <v>4</v>
      </c>
      <c r="B23" s="66">
        <f>+★Start初期設定!C22</f>
        <v>9</v>
      </c>
      <c r="C23" s="267" t="str">
        <f>+★Start初期設定!D22</f>
        <v>月</v>
      </c>
      <c r="D23" s="180">
        <f>+★Start初期設定!E22</f>
        <v>0</v>
      </c>
      <c r="E23" s="181"/>
      <c r="F23" s="488"/>
      <c r="G23" s="488"/>
      <c r="H23" s="489"/>
      <c r="I23" s="490"/>
      <c r="J23" s="95">
        <f t="shared" si="25"/>
        <v>0</v>
      </c>
      <c r="K23" s="95">
        <f t="shared" si="26"/>
        <v>0</v>
      </c>
      <c r="L23" s="491">
        <f t="shared" si="27"/>
        <v>0</v>
      </c>
      <c r="M23" s="484">
        <f t="shared" si="28"/>
        <v>0</v>
      </c>
      <c r="N23" s="492">
        <f t="shared" si="29"/>
        <v>0</v>
      </c>
      <c r="O23" s="67">
        <f t="shared" si="30"/>
        <v>0</v>
      </c>
      <c r="P23" s="44">
        <f t="shared" si="31"/>
        <v>0</v>
      </c>
      <c r="Q23" s="496">
        <f t="shared" si="32"/>
        <v>0</v>
      </c>
      <c r="R23" s="754">
        <f t="shared" si="8"/>
        <v>0</v>
      </c>
      <c r="S23" s="755">
        <f t="shared" si="9"/>
        <v>0</v>
      </c>
      <c r="T23" s="756">
        <f t="shared" si="10"/>
        <v>0</v>
      </c>
      <c r="U23" s="757">
        <f t="shared" si="11"/>
        <v>0</v>
      </c>
      <c r="V23" s="756">
        <f t="shared" si="12"/>
        <v>0</v>
      </c>
      <c r="W23" s="758">
        <f t="shared" si="13"/>
        <v>0</v>
      </c>
      <c r="X23" s="759">
        <f t="shared" si="14"/>
        <v>0</v>
      </c>
      <c r="Y23" s="760">
        <f t="shared" si="15"/>
        <v>0</v>
      </c>
      <c r="Z23" s="761">
        <f t="shared" si="16"/>
        <v>0</v>
      </c>
      <c r="AA23" s="760">
        <f t="shared" si="17"/>
        <v>0</v>
      </c>
      <c r="AB23" s="756">
        <f t="shared" si="18"/>
        <v>0</v>
      </c>
      <c r="AC23" s="757">
        <f t="shared" si="19"/>
        <v>0</v>
      </c>
      <c r="AD23" s="756">
        <f t="shared" si="20"/>
        <v>0</v>
      </c>
      <c r="AE23" s="758">
        <f t="shared" si="21"/>
        <v>0</v>
      </c>
      <c r="AF23" s="759">
        <f t="shared" si="22"/>
        <v>0</v>
      </c>
      <c r="AG23" s="672">
        <f t="shared" si="23"/>
        <v>0</v>
      </c>
      <c r="AH23" s="78">
        <f t="shared" si="24"/>
        <v>0</v>
      </c>
    </row>
    <row r="24" spans="1:36" ht="15" customHeight="1">
      <c r="A24" s="66">
        <f>+★Start初期設定!B23</f>
        <v>4</v>
      </c>
      <c r="B24" s="66">
        <f>+★Start初期設定!C23</f>
        <v>10</v>
      </c>
      <c r="C24" s="267" t="str">
        <f>+★Start初期設定!D23</f>
        <v>火</v>
      </c>
      <c r="D24" s="180">
        <f>+★Start初期設定!E23</f>
        <v>0</v>
      </c>
      <c r="E24" s="181"/>
      <c r="F24" s="488"/>
      <c r="G24" s="488"/>
      <c r="H24" s="489"/>
      <c r="I24" s="490"/>
      <c r="J24" s="95">
        <f t="shared" si="25"/>
        <v>0</v>
      </c>
      <c r="K24" s="95">
        <f t="shared" si="26"/>
        <v>0</v>
      </c>
      <c r="L24" s="491">
        <f t="shared" si="27"/>
        <v>0</v>
      </c>
      <c r="M24" s="484">
        <f t="shared" si="28"/>
        <v>0</v>
      </c>
      <c r="N24" s="492">
        <f t="shared" si="29"/>
        <v>0</v>
      </c>
      <c r="O24" s="67">
        <f t="shared" si="30"/>
        <v>0</v>
      </c>
      <c r="P24" s="44">
        <f t="shared" si="31"/>
        <v>0</v>
      </c>
      <c r="Q24" s="496">
        <f t="shared" si="32"/>
        <v>0</v>
      </c>
      <c r="R24" s="754">
        <f t="shared" si="8"/>
        <v>0</v>
      </c>
      <c r="S24" s="755">
        <f t="shared" si="9"/>
        <v>0</v>
      </c>
      <c r="T24" s="756">
        <f t="shared" si="10"/>
        <v>0</v>
      </c>
      <c r="U24" s="757">
        <f t="shared" si="11"/>
        <v>0</v>
      </c>
      <c r="V24" s="756">
        <f t="shared" si="12"/>
        <v>0</v>
      </c>
      <c r="W24" s="758">
        <f t="shared" si="13"/>
        <v>0</v>
      </c>
      <c r="X24" s="759">
        <f t="shared" si="14"/>
        <v>0</v>
      </c>
      <c r="Y24" s="760">
        <f t="shared" si="15"/>
        <v>0</v>
      </c>
      <c r="Z24" s="761">
        <f t="shared" si="16"/>
        <v>0</v>
      </c>
      <c r="AA24" s="760">
        <f t="shared" si="17"/>
        <v>0</v>
      </c>
      <c r="AB24" s="756">
        <f t="shared" si="18"/>
        <v>0</v>
      </c>
      <c r="AC24" s="757">
        <f t="shared" si="19"/>
        <v>0</v>
      </c>
      <c r="AD24" s="756">
        <f t="shared" si="20"/>
        <v>0</v>
      </c>
      <c r="AE24" s="758">
        <f t="shared" si="21"/>
        <v>0</v>
      </c>
      <c r="AF24" s="759">
        <f t="shared" si="22"/>
        <v>0</v>
      </c>
      <c r="AG24" s="672">
        <f t="shared" si="23"/>
        <v>0</v>
      </c>
      <c r="AH24" s="78">
        <f t="shared" si="24"/>
        <v>0</v>
      </c>
    </row>
    <row r="25" spans="1:36" ht="13.5" customHeight="1">
      <c r="A25" s="66">
        <f>+★Start初期設定!B24</f>
        <v>4</v>
      </c>
      <c r="B25" s="66">
        <f>+★Start初期設定!C24</f>
        <v>11</v>
      </c>
      <c r="C25" s="267" t="str">
        <f>+★Start初期設定!D24</f>
        <v>水</v>
      </c>
      <c r="D25" s="180">
        <f>+★Start初期設定!E24</f>
        <v>0</v>
      </c>
      <c r="E25" s="181"/>
      <c r="F25" s="488"/>
      <c r="G25" s="488"/>
      <c r="H25" s="489"/>
      <c r="I25" s="490"/>
      <c r="J25" s="95">
        <f t="shared" si="25"/>
        <v>0</v>
      </c>
      <c r="K25" s="95">
        <f t="shared" si="26"/>
        <v>0</v>
      </c>
      <c r="L25" s="491">
        <f t="shared" si="27"/>
        <v>0</v>
      </c>
      <c r="M25" s="484">
        <f t="shared" si="28"/>
        <v>0</v>
      </c>
      <c r="N25" s="492">
        <f t="shared" si="29"/>
        <v>0</v>
      </c>
      <c r="O25" s="67">
        <f t="shared" si="30"/>
        <v>0</v>
      </c>
      <c r="P25" s="44">
        <f t="shared" si="31"/>
        <v>0</v>
      </c>
      <c r="Q25" s="496">
        <f t="shared" si="32"/>
        <v>0</v>
      </c>
      <c r="R25" s="754">
        <f t="shared" si="8"/>
        <v>0</v>
      </c>
      <c r="S25" s="755">
        <f t="shared" si="9"/>
        <v>0</v>
      </c>
      <c r="T25" s="756">
        <f t="shared" si="10"/>
        <v>0</v>
      </c>
      <c r="U25" s="757">
        <f t="shared" si="11"/>
        <v>0</v>
      </c>
      <c r="V25" s="756">
        <f t="shared" si="12"/>
        <v>0</v>
      </c>
      <c r="W25" s="758">
        <f t="shared" si="13"/>
        <v>0</v>
      </c>
      <c r="X25" s="759">
        <f t="shared" si="14"/>
        <v>0</v>
      </c>
      <c r="Y25" s="760">
        <f t="shared" si="15"/>
        <v>0</v>
      </c>
      <c r="Z25" s="761">
        <f t="shared" si="16"/>
        <v>0</v>
      </c>
      <c r="AA25" s="760">
        <f t="shared" si="17"/>
        <v>0</v>
      </c>
      <c r="AB25" s="756">
        <f t="shared" si="18"/>
        <v>0</v>
      </c>
      <c r="AC25" s="757">
        <f t="shared" si="19"/>
        <v>0</v>
      </c>
      <c r="AD25" s="756">
        <f t="shared" si="20"/>
        <v>0</v>
      </c>
      <c r="AE25" s="758">
        <f t="shared" si="21"/>
        <v>0</v>
      </c>
      <c r="AF25" s="759">
        <f t="shared" si="22"/>
        <v>0</v>
      </c>
      <c r="AG25" s="672">
        <f t="shared" si="23"/>
        <v>0</v>
      </c>
      <c r="AH25" s="78">
        <f t="shared" si="24"/>
        <v>0</v>
      </c>
    </row>
    <row r="26" spans="1:36" ht="13.5" customHeight="1">
      <c r="A26" s="66">
        <f>+★Start初期設定!B25</f>
        <v>4</v>
      </c>
      <c r="B26" s="66">
        <f>+★Start初期設定!C25</f>
        <v>12</v>
      </c>
      <c r="C26" s="267" t="str">
        <f>+★Start初期設定!D25</f>
        <v>木</v>
      </c>
      <c r="D26" s="180">
        <f>+★Start初期設定!E25</f>
        <v>0</v>
      </c>
      <c r="E26" s="181"/>
      <c r="F26" s="488"/>
      <c r="G26" s="488"/>
      <c r="H26" s="489"/>
      <c r="I26" s="490"/>
      <c r="J26" s="95">
        <f t="shared" si="25"/>
        <v>0</v>
      </c>
      <c r="K26" s="95">
        <f t="shared" si="26"/>
        <v>0</v>
      </c>
      <c r="L26" s="491">
        <f t="shared" si="27"/>
        <v>0</v>
      </c>
      <c r="M26" s="484">
        <f t="shared" si="28"/>
        <v>0</v>
      </c>
      <c r="N26" s="492">
        <f t="shared" si="29"/>
        <v>0</v>
      </c>
      <c r="O26" s="67">
        <f t="shared" si="30"/>
        <v>0</v>
      </c>
      <c r="P26" s="44">
        <f t="shared" si="31"/>
        <v>0</v>
      </c>
      <c r="Q26" s="496">
        <f t="shared" si="32"/>
        <v>0</v>
      </c>
      <c r="R26" s="754">
        <f t="shared" si="8"/>
        <v>0</v>
      </c>
      <c r="S26" s="755">
        <f t="shared" si="9"/>
        <v>0</v>
      </c>
      <c r="T26" s="756">
        <f t="shared" si="10"/>
        <v>0</v>
      </c>
      <c r="U26" s="757">
        <f t="shared" si="11"/>
        <v>0</v>
      </c>
      <c r="V26" s="756">
        <f t="shared" si="12"/>
        <v>0</v>
      </c>
      <c r="W26" s="758">
        <f t="shared" si="13"/>
        <v>0</v>
      </c>
      <c r="X26" s="759">
        <f t="shared" si="14"/>
        <v>0</v>
      </c>
      <c r="Y26" s="760">
        <f t="shared" si="15"/>
        <v>0</v>
      </c>
      <c r="Z26" s="761">
        <f t="shared" si="16"/>
        <v>0</v>
      </c>
      <c r="AA26" s="760">
        <f t="shared" si="17"/>
        <v>0</v>
      </c>
      <c r="AB26" s="756">
        <f t="shared" si="18"/>
        <v>0</v>
      </c>
      <c r="AC26" s="757">
        <f t="shared" si="19"/>
        <v>0</v>
      </c>
      <c r="AD26" s="756">
        <f t="shared" si="20"/>
        <v>0</v>
      </c>
      <c r="AE26" s="758">
        <f t="shared" si="21"/>
        <v>0</v>
      </c>
      <c r="AF26" s="759">
        <f t="shared" si="22"/>
        <v>0</v>
      </c>
      <c r="AG26" s="672">
        <f t="shared" si="23"/>
        <v>0</v>
      </c>
      <c r="AH26" s="78">
        <f t="shared" si="24"/>
        <v>0</v>
      </c>
    </row>
    <row r="27" spans="1:36" ht="13.5" customHeight="1">
      <c r="A27" s="66">
        <f>+★Start初期設定!B26</f>
        <v>4</v>
      </c>
      <c r="B27" s="66">
        <f>+★Start初期設定!C26</f>
        <v>13</v>
      </c>
      <c r="C27" s="267" t="str">
        <f>+★Start初期設定!D26</f>
        <v>金</v>
      </c>
      <c r="D27" s="180">
        <f>+★Start初期設定!E26</f>
        <v>0</v>
      </c>
      <c r="E27" s="181"/>
      <c r="F27" s="488"/>
      <c r="G27" s="488"/>
      <c r="H27" s="489"/>
      <c r="I27" s="490"/>
      <c r="J27" s="95">
        <f t="shared" si="25"/>
        <v>0</v>
      </c>
      <c r="K27" s="95">
        <f t="shared" si="26"/>
        <v>0</v>
      </c>
      <c r="L27" s="491">
        <f t="shared" si="27"/>
        <v>0</v>
      </c>
      <c r="M27" s="484">
        <f t="shared" si="28"/>
        <v>0</v>
      </c>
      <c r="N27" s="492">
        <f t="shared" si="29"/>
        <v>0</v>
      </c>
      <c r="O27" s="67">
        <f t="shared" si="30"/>
        <v>0</v>
      </c>
      <c r="P27" s="44">
        <f t="shared" si="31"/>
        <v>0</v>
      </c>
      <c r="Q27" s="496">
        <f t="shared" si="32"/>
        <v>0</v>
      </c>
      <c r="R27" s="754">
        <f t="shared" si="8"/>
        <v>0</v>
      </c>
      <c r="S27" s="755">
        <f t="shared" si="9"/>
        <v>0</v>
      </c>
      <c r="T27" s="756">
        <f t="shared" si="10"/>
        <v>0</v>
      </c>
      <c r="U27" s="757">
        <f t="shared" si="11"/>
        <v>0</v>
      </c>
      <c r="V27" s="756">
        <f t="shared" si="12"/>
        <v>0</v>
      </c>
      <c r="W27" s="758">
        <f t="shared" si="13"/>
        <v>0</v>
      </c>
      <c r="X27" s="759">
        <f t="shared" si="14"/>
        <v>0</v>
      </c>
      <c r="Y27" s="760">
        <f t="shared" si="15"/>
        <v>0</v>
      </c>
      <c r="Z27" s="761">
        <f t="shared" si="16"/>
        <v>0</v>
      </c>
      <c r="AA27" s="760">
        <f t="shared" si="17"/>
        <v>0</v>
      </c>
      <c r="AB27" s="756">
        <f t="shared" si="18"/>
        <v>0</v>
      </c>
      <c r="AC27" s="757">
        <f t="shared" si="19"/>
        <v>0</v>
      </c>
      <c r="AD27" s="756">
        <f t="shared" si="20"/>
        <v>0</v>
      </c>
      <c r="AE27" s="758">
        <f t="shared" si="21"/>
        <v>0</v>
      </c>
      <c r="AF27" s="759">
        <f t="shared" si="22"/>
        <v>0</v>
      </c>
      <c r="AG27" s="672">
        <f t="shared" si="23"/>
        <v>0</v>
      </c>
      <c r="AH27" s="78">
        <f t="shared" si="24"/>
        <v>0</v>
      </c>
    </row>
    <row r="28" spans="1:36" ht="13.5" customHeight="1">
      <c r="A28" s="66">
        <f>+★Start初期設定!B27</f>
        <v>4</v>
      </c>
      <c r="B28" s="66">
        <f>+★Start初期設定!C27</f>
        <v>14</v>
      </c>
      <c r="C28" s="267" t="str">
        <f>+★Start初期設定!D27</f>
        <v>土</v>
      </c>
      <c r="D28" s="180" t="str">
        <f>+★Start初期設定!E27</f>
        <v>Q</v>
      </c>
      <c r="E28" s="181"/>
      <c r="F28" s="488"/>
      <c r="G28" s="488"/>
      <c r="H28" s="489"/>
      <c r="I28" s="490"/>
      <c r="J28" s="95">
        <f t="shared" si="25"/>
        <v>0</v>
      </c>
      <c r="K28" s="95">
        <f t="shared" si="26"/>
        <v>0</v>
      </c>
      <c r="L28" s="491">
        <f t="shared" si="27"/>
        <v>0</v>
      </c>
      <c r="M28" s="484">
        <f t="shared" si="28"/>
        <v>0</v>
      </c>
      <c r="N28" s="492">
        <f t="shared" si="29"/>
        <v>0</v>
      </c>
      <c r="O28" s="67">
        <f t="shared" si="30"/>
        <v>0</v>
      </c>
      <c r="P28" s="44">
        <f t="shared" si="31"/>
        <v>0</v>
      </c>
      <c r="Q28" s="496">
        <f t="shared" si="32"/>
        <v>0</v>
      </c>
      <c r="R28" s="754">
        <f t="shared" si="8"/>
        <v>0</v>
      </c>
      <c r="S28" s="755">
        <f t="shared" si="9"/>
        <v>0</v>
      </c>
      <c r="T28" s="756">
        <f t="shared" si="10"/>
        <v>0</v>
      </c>
      <c r="U28" s="757">
        <f t="shared" si="11"/>
        <v>0</v>
      </c>
      <c r="V28" s="756">
        <f t="shared" si="12"/>
        <v>0</v>
      </c>
      <c r="W28" s="758">
        <f t="shared" si="13"/>
        <v>0</v>
      </c>
      <c r="X28" s="759">
        <f t="shared" si="14"/>
        <v>0</v>
      </c>
      <c r="Y28" s="760">
        <f t="shared" si="15"/>
        <v>0</v>
      </c>
      <c r="Z28" s="761">
        <f t="shared" si="16"/>
        <v>0</v>
      </c>
      <c r="AA28" s="760">
        <f t="shared" si="17"/>
        <v>0</v>
      </c>
      <c r="AB28" s="756">
        <f t="shared" si="18"/>
        <v>0</v>
      </c>
      <c r="AC28" s="757">
        <f t="shared" si="19"/>
        <v>0</v>
      </c>
      <c r="AD28" s="756">
        <f t="shared" si="20"/>
        <v>0</v>
      </c>
      <c r="AE28" s="758">
        <f t="shared" si="21"/>
        <v>0</v>
      </c>
      <c r="AF28" s="759">
        <f t="shared" si="22"/>
        <v>0</v>
      </c>
      <c r="AG28" s="672">
        <f t="shared" si="23"/>
        <v>0</v>
      </c>
      <c r="AH28" s="78">
        <f t="shared" si="24"/>
        <v>0</v>
      </c>
    </row>
    <row r="29" spans="1:36" ht="13.5" customHeight="1">
      <c r="A29" s="66">
        <f>+★Start初期設定!B28</f>
        <v>4</v>
      </c>
      <c r="B29" s="66">
        <f>+★Start初期設定!C28</f>
        <v>15</v>
      </c>
      <c r="C29" s="267" t="str">
        <f>+★Start初期設定!D28</f>
        <v>日</v>
      </c>
      <c r="D29" s="180" t="str">
        <f>+★Start初期設定!E28</f>
        <v>Q</v>
      </c>
      <c r="E29" s="181"/>
      <c r="F29" s="488"/>
      <c r="G29" s="488"/>
      <c r="H29" s="489"/>
      <c r="I29" s="490"/>
      <c r="J29" s="95">
        <f t="shared" si="25"/>
        <v>0</v>
      </c>
      <c r="K29" s="95">
        <f t="shared" si="26"/>
        <v>0</v>
      </c>
      <c r="L29" s="491">
        <f t="shared" si="27"/>
        <v>0</v>
      </c>
      <c r="M29" s="484">
        <f t="shared" si="28"/>
        <v>0</v>
      </c>
      <c r="N29" s="492">
        <f t="shared" si="29"/>
        <v>0</v>
      </c>
      <c r="O29" s="67">
        <f t="shared" si="30"/>
        <v>0</v>
      </c>
      <c r="P29" s="44">
        <f t="shared" si="31"/>
        <v>0</v>
      </c>
      <c r="Q29" s="496">
        <f t="shared" si="32"/>
        <v>0</v>
      </c>
      <c r="R29" s="754">
        <f t="shared" si="8"/>
        <v>0</v>
      </c>
      <c r="S29" s="755">
        <f t="shared" si="9"/>
        <v>0</v>
      </c>
      <c r="T29" s="756">
        <f t="shared" si="10"/>
        <v>0</v>
      </c>
      <c r="U29" s="757">
        <f t="shared" si="11"/>
        <v>0</v>
      </c>
      <c r="V29" s="756">
        <f t="shared" si="12"/>
        <v>0</v>
      </c>
      <c r="W29" s="758">
        <f t="shared" si="13"/>
        <v>0</v>
      </c>
      <c r="X29" s="759">
        <f t="shared" si="14"/>
        <v>0</v>
      </c>
      <c r="Y29" s="760">
        <f t="shared" si="15"/>
        <v>0</v>
      </c>
      <c r="Z29" s="761">
        <f t="shared" si="16"/>
        <v>0</v>
      </c>
      <c r="AA29" s="760">
        <f t="shared" si="17"/>
        <v>0</v>
      </c>
      <c r="AB29" s="756">
        <f t="shared" si="18"/>
        <v>0</v>
      </c>
      <c r="AC29" s="757">
        <f t="shared" si="19"/>
        <v>0</v>
      </c>
      <c r="AD29" s="756">
        <f t="shared" si="20"/>
        <v>0</v>
      </c>
      <c r="AE29" s="758">
        <f t="shared" si="21"/>
        <v>0</v>
      </c>
      <c r="AF29" s="759">
        <f t="shared" si="22"/>
        <v>0</v>
      </c>
      <c r="AG29" s="672">
        <f t="shared" si="23"/>
        <v>0</v>
      </c>
      <c r="AH29" s="78">
        <f t="shared" si="24"/>
        <v>0</v>
      </c>
    </row>
    <row r="30" spans="1:36" ht="13.5" customHeight="1">
      <c r="A30" s="66">
        <f>+★Start初期設定!B29</f>
        <v>4</v>
      </c>
      <c r="B30" s="66">
        <f>+★Start初期設定!C29</f>
        <v>16</v>
      </c>
      <c r="C30" s="267" t="str">
        <f>+★Start初期設定!D29</f>
        <v>月</v>
      </c>
      <c r="D30" s="180">
        <f>+★Start初期設定!E29</f>
        <v>0</v>
      </c>
      <c r="E30" s="181"/>
      <c r="F30" s="488"/>
      <c r="G30" s="488"/>
      <c r="H30" s="489"/>
      <c r="I30" s="490"/>
      <c r="J30" s="95">
        <f t="shared" si="25"/>
        <v>0</v>
      </c>
      <c r="K30" s="95">
        <f t="shared" si="26"/>
        <v>0</v>
      </c>
      <c r="L30" s="491">
        <f t="shared" si="27"/>
        <v>0</v>
      </c>
      <c r="M30" s="484">
        <f t="shared" si="28"/>
        <v>0</v>
      </c>
      <c r="N30" s="492">
        <f t="shared" si="29"/>
        <v>0</v>
      </c>
      <c r="O30" s="67">
        <f t="shared" si="30"/>
        <v>0</v>
      </c>
      <c r="P30" s="44">
        <f t="shared" si="31"/>
        <v>0</v>
      </c>
      <c r="Q30" s="496">
        <f t="shared" si="32"/>
        <v>0</v>
      </c>
      <c r="R30" s="754">
        <f t="shared" si="8"/>
        <v>0</v>
      </c>
      <c r="S30" s="755">
        <f t="shared" si="9"/>
        <v>0</v>
      </c>
      <c r="T30" s="756">
        <f t="shared" si="10"/>
        <v>0</v>
      </c>
      <c r="U30" s="757">
        <f t="shared" si="11"/>
        <v>0</v>
      </c>
      <c r="V30" s="756">
        <f t="shared" si="12"/>
        <v>0</v>
      </c>
      <c r="W30" s="758">
        <f t="shared" si="13"/>
        <v>0</v>
      </c>
      <c r="X30" s="759">
        <f t="shared" si="14"/>
        <v>0</v>
      </c>
      <c r="Y30" s="760">
        <f t="shared" si="15"/>
        <v>0</v>
      </c>
      <c r="Z30" s="761">
        <f t="shared" si="16"/>
        <v>0</v>
      </c>
      <c r="AA30" s="760">
        <f t="shared" si="17"/>
        <v>0</v>
      </c>
      <c r="AB30" s="756">
        <f t="shared" si="18"/>
        <v>0</v>
      </c>
      <c r="AC30" s="757">
        <f t="shared" si="19"/>
        <v>0</v>
      </c>
      <c r="AD30" s="756">
        <f t="shared" si="20"/>
        <v>0</v>
      </c>
      <c r="AE30" s="758">
        <f t="shared" si="21"/>
        <v>0</v>
      </c>
      <c r="AF30" s="759">
        <f t="shared" si="22"/>
        <v>0</v>
      </c>
      <c r="AG30" s="672">
        <f t="shared" si="23"/>
        <v>0</v>
      </c>
      <c r="AH30" s="78">
        <f t="shared" si="24"/>
        <v>0</v>
      </c>
    </row>
    <row r="31" spans="1:36" ht="13.5" customHeight="1">
      <c r="A31" s="66">
        <f>+★Start初期設定!B30</f>
        <v>4</v>
      </c>
      <c r="B31" s="66">
        <f>+★Start初期設定!C30</f>
        <v>17</v>
      </c>
      <c r="C31" s="267" t="str">
        <f>+★Start初期設定!D30</f>
        <v>火</v>
      </c>
      <c r="D31" s="180">
        <f>+★Start初期設定!E30</f>
        <v>0</v>
      </c>
      <c r="E31" s="181"/>
      <c r="F31" s="488"/>
      <c r="G31" s="488"/>
      <c r="H31" s="489"/>
      <c r="I31" s="490"/>
      <c r="J31" s="95">
        <f t="shared" si="25"/>
        <v>0</v>
      </c>
      <c r="K31" s="95">
        <f t="shared" si="26"/>
        <v>0</v>
      </c>
      <c r="L31" s="491">
        <f t="shared" si="27"/>
        <v>0</v>
      </c>
      <c r="M31" s="484">
        <f t="shared" si="28"/>
        <v>0</v>
      </c>
      <c r="N31" s="492">
        <f t="shared" si="29"/>
        <v>0</v>
      </c>
      <c r="O31" s="67">
        <f t="shared" si="30"/>
        <v>0</v>
      </c>
      <c r="P31" s="44">
        <f t="shared" si="31"/>
        <v>0</v>
      </c>
      <c r="Q31" s="496">
        <f t="shared" si="32"/>
        <v>0</v>
      </c>
      <c r="R31" s="754">
        <f t="shared" si="8"/>
        <v>0</v>
      </c>
      <c r="S31" s="755">
        <f t="shared" si="9"/>
        <v>0</v>
      </c>
      <c r="T31" s="756">
        <f t="shared" si="10"/>
        <v>0</v>
      </c>
      <c r="U31" s="757">
        <f t="shared" si="11"/>
        <v>0</v>
      </c>
      <c r="V31" s="756">
        <f t="shared" si="12"/>
        <v>0</v>
      </c>
      <c r="W31" s="758">
        <f t="shared" si="13"/>
        <v>0</v>
      </c>
      <c r="X31" s="759">
        <f t="shared" si="14"/>
        <v>0</v>
      </c>
      <c r="Y31" s="760">
        <f t="shared" si="15"/>
        <v>0</v>
      </c>
      <c r="Z31" s="761">
        <f t="shared" si="16"/>
        <v>0</v>
      </c>
      <c r="AA31" s="760">
        <f t="shared" si="17"/>
        <v>0</v>
      </c>
      <c r="AB31" s="756">
        <f t="shared" si="18"/>
        <v>0</v>
      </c>
      <c r="AC31" s="757">
        <f t="shared" si="19"/>
        <v>0</v>
      </c>
      <c r="AD31" s="756">
        <f t="shared" si="20"/>
        <v>0</v>
      </c>
      <c r="AE31" s="758">
        <f t="shared" si="21"/>
        <v>0</v>
      </c>
      <c r="AF31" s="759">
        <f t="shared" si="22"/>
        <v>0</v>
      </c>
      <c r="AG31" s="672">
        <f t="shared" si="23"/>
        <v>0</v>
      </c>
      <c r="AH31" s="78">
        <f t="shared" si="24"/>
        <v>0</v>
      </c>
    </row>
    <row r="32" spans="1:36" ht="13.5" customHeight="1">
      <c r="A32" s="66">
        <f>+★Start初期設定!B31</f>
        <v>4</v>
      </c>
      <c r="B32" s="66">
        <f>+★Start初期設定!C31</f>
        <v>18</v>
      </c>
      <c r="C32" s="267" t="str">
        <f>+★Start初期設定!D31</f>
        <v>水</v>
      </c>
      <c r="D32" s="180">
        <f>+★Start初期設定!E31</f>
        <v>0</v>
      </c>
      <c r="E32" s="181"/>
      <c r="F32" s="488"/>
      <c r="G32" s="488"/>
      <c r="H32" s="489"/>
      <c r="I32" s="490"/>
      <c r="J32" s="95">
        <f t="shared" si="25"/>
        <v>0</v>
      </c>
      <c r="K32" s="95">
        <f t="shared" si="26"/>
        <v>0</v>
      </c>
      <c r="L32" s="491">
        <f t="shared" si="27"/>
        <v>0</v>
      </c>
      <c r="M32" s="484">
        <f t="shared" si="28"/>
        <v>0</v>
      </c>
      <c r="N32" s="492">
        <f t="shared" si="29"/>
        <v>0</v>
      </c>
      <c r="O32" s="67">
        <f t="shared" si="30"/>
        <v>0</v>
      </c>
      <c r="P32" s="44">
        <f t="shared" si="31"/>
        <v>0</v>
      </c>
      <c r="Q32" s="496">
        <f t="shared" si="32"/>
        <v>0</v>
      </c>
      <c r="R32" s="754">
        <f t="shared" si="8"/>
        <v>0</v>
      </c>
      <c r="S32" s="755">
        <f t="shared" si="9"/>
        <v>0</v>
      </c>
      <c r="T32" s="756">
        <f t="shared" si="10"/>
        <v>0</v>
      </c>
      <c r="U32" s="757">
        <f t="shared" si="11"/>
        <v>0</v>
      </c>
      <c r="V32" s="756">
        <f t="shared" si="12"/>
        <v>0</v>
      </c>
      <c r="W32" s="758">
        <f t="shared" si="13"/>
        <v>0</v>
      </c>
      <c r="X32" s="759">
        <f t="shared" si="14"/>
        <v>0</v>
      </c>
      <c r="Y32" s="760">
        <f t="shared" si="15"/>
        <v>0</v>
      </c>
      <c r="Z32" s="761">
        <f t="shared" si="16"/>
        <v>0</v>
      </c>
      <c r="AA32" s="760">
        <f t="shared" si="17"/>
        <v>0</v>
      </c>
      <c r="AB32" s="756">
        <f t="shared" si="18"/>
        <v>0</v>
      </c>
      <c r="AC32" s="757">
        <f t="shared" si="19"/>
        <v>0</v>
      </c>
      <c r="AD32" s="756">
        <f t="shared" si="20"/>
        <v>0</v>
      </c>
      <c r="AE32" s="758">
        <f t="shared" si="21"/>
        <v>0</v>
      </c>
      <c r="AF32" s="759">
        <f t="shared" si="22"/>
        <v>0</v>
      </c>
      <c r="AG32" s="672">
        <f t="shared" si="23"/>
        <v>0</v>
      </c>
      <c r="AH32" s="78">
        <f t="shared" si="24"/>
        <v>0</v>
      </c>
    </row>
    <row r="33" spans="1:34" ht="13.5" customHeight="1">
      <c r="A33" s="66">
        <f>+★Start初期設定!B32</f>
        <v>4</v>
      </c>
      <c r="B33" s="66">
        <f>+★Start初期設定!C32</f>
        <v>19</v>
      </c>
      <c r="C33" s="267" t="str">
        <f>+★Start初期設定!D32</f>
        <v>木</v>
      </c>
      <c r="D33" s="180">
        <f>+★Start初期設定!E32</f>
        <v>0</v>
      </c>
      <c r="E33" s="181"/>
      <c r="F33" s="488"/>
      <c r="G33" s="488"/>
      <c r="H33" s="489"/>
      <c r="I33" s="490"/>
      <c r="J33" s="95">
        <f t="shared" si="25"/>
        <v>0</v>
      </c>
      <c r="K33" s="95">
        <f t="shared" si="26"/>
        <v>0</v>
      </c>
      <c r="L33" s="491">
        <f t="shared" si="27"/>
        <v>0</v>
      </c>
      <c r="M33" s="484">
        <f t="shared" si="28"/>
        <v>0</v>
      </c>
      <c r="N33" s="492">
        <f t="shared" si="29"/>
        <v>0</v>
      </c>
      <c r="O33" s="67">
        <f t="shared" si="30"/>
        <v>0</v>
      </c>
      <c r="P33" s="44">
        <f t="shared" si="31"/>
        <v>0</v>
      </c>
      <c r="Q33" s="496">
        <f t="shared" si="32"/>
        <v>0</v>
      </c>
      <c r="R33" s="754">
        <f t="shared" si="8"/>
        <v>0</v>
      </c>
      <c r="S33" s="755">
        <f t="shared" si="9"/>
        <v>0</v>
      </c>
      <c r="T33" s="756">
        <f t="shared" si="10"/>
        <v>0</v>
      </c>
      <c r="U33" s="757">
        <f t="shared" si="11"/>
        <v>0</v>
      </c>
      <c r="V33" s="756">
        <f t="shared" si="12"/>
        <v>0</v>
      </c>
      <c r="W33" s="758">
        <f t="shared" si="13"/>
        <v>0</v>
      </c>
      <c r="X33" s="759">
        <f t="shared" si="14"/>
        <v>0</v>
      </c>
      <c r="Y33" s="760">
        <f t="shared" si="15"/>
        <v>0</v>
      </c>
      <c r="Z33" s="761">
        <f t="shared" si="16"/>
        <v>0</v>
      </c>
      <c r="AA33" s="760">
        <f t="shared" si="17"/>
        <v>0</v>
      </c>
      <c r="AB33" s="756">
        <f t="shared" si="18"/>
        <v>0</v>
      </c>
      <c r="AC33" s="757">
        <f t="shared" si="19"/>
        <v>0</v>
      </c>
      <c r="AD33" s="756">
        <f t="shared" si="20"/>
        <v>0</v>
      </c>
      <c r="AE33" s="758">
        <f t="shared" si="21"/>
        <v>0</v>
      </c>
      <c r="AF33" s="759">
        <f t="shared" si="22"/>
        <v>0</v>
      </c>
      <c r="AG33" s="672">
        <f t="shared" si="23"/>
        <v>0</v>
      </c>
      <c r="AH33" s="78">
        <f t="shared" si="24"/>
        <v>0</v>
      </c>
    </row>
    <row r="34" spans="1:34" ht="13.5" customHeight="1">
      <c r="A34" s="66">
        <f>+★Start初期設定!B33</f>
        <v>4</v>
      </c>
      <c r="B34" s="66">
        <f>+★Start初期設定!C33</f>
        <v>20</v>
      </c>
      <c r="C34" s="267" t="str">
        <f>+★Start初期設定!D33</f>
        <v>金</v>
      </c>
      <c r="D34" s="180">
        <f>+★Start初期設定!E33</f>
        <v>0</v>
      </c>
      <c r="E34" s="181"/>
      <c r="F34" s="488"/>
      <c r="G34" s="488"/>
      <c r="H34" s="489"/>
      <c r="I34" s="490"/>
      <c r="J34" s="95">
        <f t="shared" si="25"/>
        <v>0</v>
      </c>
      <c r="K34" s="95">
        <f t="shared" si="26"/>
        <v>0</v>
      </c>
      <c r="L34" s="491">
        <f t="shared" si="27"/>
        <v>0</v>
      </c>
      <c r="M34" s="484">
        <f t="shared" si="28"/>
        <v>0</v>
      </c>
      <c r="N34" s="492">
        <f t="shared" si="29"/>
        <v>0</v>
      </c>
      <c r="O34" s="67">
        <f t="shared" si="30"/>
        <v>0</v>
      </c>
      <c r="P34" s="44">
        <f t="shared" si="31"/>
        <v>0</v>
      </c>
      <c r="Q34" s="496">
        <f t="shared" si="32"/>
        <v>0</v>
      </c>
      <c r="R34" s="754">
        <f t="shared" si="8"/>
        <v>0</v>
      </c>
      <c r="S34" s="755">
        <f t="shared" si="9"/>
        <v>0</v>
      </c>
      <c r="T34" s="756">
        <f t="shared" si="10"/>
        <v>0</v>
      </c>
      <c r="U34" s="757">
        <f t="shared" si="11"/>
        <v>0</v>
      </c>
      <c r="V34" s="756">
        <f t="shared" si="12"/>
        <v>0</v>
      </c>
      <c r="W34" s="758">
        <f t="shared" si="13"/>
        <v>0</v>
      </c>
      <c r="X34" s="759">
        <f t="shared" si="14"/>
        <v>0</v>
      </c>
      <c r="Y34" s="760">
        <f t="shared" si="15"/>
        <v>0</v>
      </c>
      <c r="Z34" s="761">
        <f t="shared" si="16"/>
        <v>0</v>
      </c>
      <c r="AA34" s="760">
        <f t="shared" si="17"/>
        <v>0</v>
      </c>
      <c r="AB34" s="756">
        <f t="shared" si="18"/>
        <v>0</v>
      </c>
      <c r="AC34" s="757">
        <f t="shared" si="19"/>
        <v>0</v>
      </c>
      <c r="AD34" s="756">
        <f t="shared" si="20"/>
        <v>0</v>
      </c>
      <c r="AE34" s="758">
        <f t="shared" si="21"/>
        <v>0</v>
      </c>
      <c r="AF34" s="759">
        <f t="shared" si="22"/>
        <v>0</v>
      </c>
      <c r="AG34" s="672">
        <f t="shared" si="23"/>
        <v>0</v>
      </c>
      <c r="AH34" s="78">
        <f t="shared" si="24"/>
        <v>0</v>
      </c>
    </row>
    <row r="35" spans="1:34" ht="13.5" customHeight="1">
      <c r="A35" s="66">
        <f>+★Start初期設定!B34</f>
        <v>4</v>
      </c>
      <c r="B35" s="66">
        <f>+★Start初期設定!C34</f>
        <v>21</v>
      </c>
      <c r="C35" s="267" t="str">
        <f>+★Start初期設定!D34</f>
        <v>土</v>
      </c>
      <c r="D35" s="180" t="str">
        <f>+★Start初期設定!E34</f>
        <v>Q</v>
      </c>
      <c r="E35" s="181"/>
      <c r="F35" s="488"/>
      <c r="G35" s="488"/>
      <c r="H35" s="489"/>
      <c r="I35" s="490"/>
      <c r="J35" s="95">
        <f t="shared" si="25"/>
        <v>0</v>
      </c>
      <c r="K35" s="95">
        <f t="shared" si="26"/>
        <v>0</v>
      </c>
      <c r="L35" s="491">
        <f t="shared" si="27"/>
        <v>0</v>
      </c>
      <c r="M35" s="484">
        <f t="shared" si="28"/>
        <v>0</v>
      </c>
      <c r="N35" s="492">
        <f t="shared" si="29"/>
        <v>0</v>
      </c>
      <c r="O35" s="67">
        <f t="shared" si="30"/>
        <v>0</v>
      </c>
      <c r="P35" s="44">
        <f t="shared" si="31"/>
        <v>0</v>
      </c>
      <c r="Q35" s="496">
        <f t="shared" si="32"/>
        <v>0</v>
      </c>
      <c r="R35" s="754">
        <f t="shared" si="8"/>
        <v>0</v>
      </c>
      <c r="S35" s="755">
        <f t="shared" si="9"/>
        <v>0</v>
      </c>
      <c r="T35" s="756">
        <f t="shared" si="10"/>
        <v>0</v>
      </c>
      <c r="U35" s="757">
        <f t="shared" si="11"/>
        <v>0</v>
      </c>
      <c r="V35" s="756">
        <f t="shared" si="12"/>
        <v>0</v>
      </c>
      <c r="W35" s="758">
        <f t="shared" si="13"/>
        <v>0</v>
      </c>
      <c r="X35" s="759">
        <f t="shared" si="14"/>
        <v>0</v>
      </c>
      <c r="Y35" s="760">
        <f t="shared" si="15"/>
        <v>0</v>
      </c>
      <c r="Z35" s="761">
        <f t="shared" si="16"/>
        <v>0</v>
      </c>
      <c r="AA35" s="760">
        <f t="shared" si="17"/>
        <v>0</v>
      </c>
      <c r="AB35" s="756">
        <f t="shared" si="18"/>
        <v>0</v>
      </c>
      <c r="AC35" s="757">
        <f t="shared" si="19"/>
        <v>0</v>
      </c>
      <c r="AD35" s="756">
        <f t="shared" si="20"/>
        <v>0</v>
      </c>
      <c r="AE35" s="758">
        <f t="shared" si="21"/>
        <v>0</v>
      </c>
      <c r="AF35" s="759">
        <f t="shared" si="22"/>
        <v>0</v>
      </c>
      <c r="AG35" s="672">
        <f t="shared" si="23"/>
        <v>0</v>
      </c>
      <c r="AH35" s="78">
        <f t="shared" si="24"/>
        <v>0</v>
      </c>
    </row>
    <row r="36" spans="1:34" ht="13.5" customHeight="1">
      <c r="A36" s="66">
        <f>+★Start初期設定!B35</f>
        <v>4</v>
      </c>
      <c r="B36" s="66">
        <f>+★Start初期設定!C35</f>
        <v>22</v>
      </c>
      <c r="C36" s="267" t="str">
        <f>+★Start初期設定!D35</f>
        <v>日</v>
      </c>
      <c r="D36" s="180" t="str">
        <f>+★Start初期設定!E35</f>
        <v>Q</v>
      </c>
      <c r="E36" s="181"/>
      <c r="F36" s="488"/>
      <c r="G36" s="488"/>
      <c r="H36" s="489"/>
      <c r="I36" s="490"/>
      <c r="J36" s="95">
        <f t="shared" si="25"/>
        <v>0</v>
      </c>
      <c r="K36" s="95">
        <f t="shared" si="26"/>
        <v>0</v>
      </c>
      <c r="L36" s="491">
        <f t="shared" si="27"/>
        <v>0</v>
      </c>
      <c r="M36" s="484">
        <f t="shared" si="28"/>
        <v>0</v>
      </c>
      <c r="N36" s="492">
        <f t="shared" si="29"/>
        <v>0</v>
      </c>
      <c r="O36" s="67">
        <f t="shared" si="30"/>
        <v>0</v>
      </c>
      <c r="P36" s="44">
        <f t="shared" si="31"/>
        <v>0</v>
      </c>
      <c r="Q36" s="496">
        <f t="shared" si="32"/>
        <v>0</v>
      </c>
      <c r="R36" s="754">
        <f t="shared" si="8"/>
        <v>0</v>
      </c>
      <c r="S36" s="755">
        <f t="shared" si="9"/>
        <v>0</v>
      </c>
      <c r="T36" s="756">
        <f t="shared" si="10"/>
        <v>0</v>
      </c>
      <c r="U36" s="757">
        <f t="shared" si="11"/>
        <v>0</v>
      </c>
      <c r="V36" s="756">
        <f t="shared" si="12"/>
        <v>0</v>
      </c>
      <c r="W36" s="758">
        <f t="shared" si="13"/>
        <v>0</v>
      </c>
      <c r="X36" s="759">
        <f t="shared" si="14"/>
        <v>0</v>
      </c>
      <c r="Y36" s="760">
        <f t="shared" si="15"/>
        <v>0</v>
      </c>
      <c r="Z36" s="761">
        <f t="shared" si="16"/>
        <v>0</v>
      </c>
      <c r="AA36" s="760">
        <f t="shared" si="17"/>
        <v>0</v>
      </c>
      <c r="AB36" s="756">
        <f t="shared" si="18"/>
        <v>0</v>
      </c>
      <c r="AC36" s="757">
        <f t="shared" si="19"/>
        <v>0</v>
      </c>
      <c r="AD36" s="756">
        <f t="shared" si="20"/>
        <v>0</v>
      </c>
      <c r="AE36" s="758">
        <f t="shared" si="21"/>
        <v>0</v>
      </c>
      <c r="AF36" s="759">
        <f t="shared" si="22"/>
        <v>0</v>
      </c>
      <c r="AG36" s="672">
        <f t="shared" si="23"/>
        <v>0</v>
      </c>
      <c r="AH36" s="78">
        <f t="shared" si="24"/>
        <v>0</v>
      </c>
    </row>
    <row r="37" spans="1:34" ht="13.5" customHeight="1">
      <c r="A37" s="66">
        <f>+★Start初期設定!B36</f>
        <v>4</v>
      </c>
      <c r="B37" s="66">
        <f>+★Start初期設定!C36</f>
        <v>23</v>
      </c>
      <c r="C37" s="267" t="str">
        <f>+★Start初期設定!D36</f>
        <v>月</v>
      </c>
      <c r="D37" s="180">
        <f>+★Start初期設定!E36</f>
        <v>0</v>
      </c>
      <c r="E37" s="181"/>
      <c r="F37" s="488"/>
      <c r="G37" s="488"/>
      <c r="H37" s="489"/>
      <c r="I37" s="490"/>
      <c r="J37" s="95">
        <f t="shared" si="25"/>
        <v>0</v>
      </c>
      <c r="K37" s="95">
        <f t="shared" si="26"/>
        <v>0</v>
      </c>
      <c r="L37" s="491">
        <f t="shared" si="27"/>
        <v>0</v>
      </c>
      <c r="M37" s="484">
        <f t="shared" si="28"/>
        <v>0</v>
      </c>
      <c r="N37" s="492">
        <f t="shared" si="29"/>
        <v>0</v>
      </c>
      <c r="O37" s="67">
        <f t="shared" si="30"/>
        <v>0</v>
      </c>
      <c r="P37" s="44">
        <f t="shared" si="31"/>
        <v>0</v>
      </c>
      <c r="Q37" s="496">
        <f t="shared" si="32"/>
        <v>0</v>
      </c>
      <c r="R37" s="754">
        <f t="shared" si="8"/>
        <v>0</v>
      </c>
      <c r="S37" s="755">
        <f t="shared" si="9"/>
        <v>0</v>
      </c>
      <c r="T37" s="756">
        <f t="shared" si="10"/>
        <v>0</v>
      </c>
      <c r="U37" s="757">
        <f t="shared" si="11"/>
        <v>0</v>
      </c>
      <c r="V37" s="756">
        <f t="shared" si="12"/>
        <v>0</v>
      </c>
      <c r="W37" s="758">
        <f t="shared" si="13"/>
        <v>0</v>
      </c>
      <c r="X37" s="759">
        <f t="shared" si="14"/>
        <v>0</v>
      </c>
      <c r="Y37" s="760">
        <f t="shared" si="15"/>
        <v>0</v>
      </c>
      <c r="Z37" s="761">
        <f t="shared" si="16"/>
        <v>0</v>
      </c>
      <c r="AA37" s="760">
        <f t="shared" si="17"/>
        <v>0</v>
      </c>
      <c r="AB37" s="756">
        <f t="shared" si="18"/>
        <v>0</v>
      </c>
      <c r="AC37" s="757">
        <f t="shared" si="19"/>
        <v>0</v>
      </c>
      <c r="AD37" s="756">
        <f t="shared" si="20"/>
        <v>0</v>
      </c>
      <c r="AE37" s="758">
        <f t="shared" si="21"/>
        <v>0</v>
      </c>
      <c r="AF37" s="759">
        <f t="shared" si="22"/>
        <v>0</v>
      </c>
      <c r="AG37" s="672">
        <f t="shared" si="23"/>
        <v>0</v>
      </c>
      <c r="AH37" s="78">
        <f t="shared" si="24"/>
        <v>0</v>
      </c>
    </row>
    <row r="38" spans="1:34" ht="13.5" customHeight="1">
      <c r="A38" s="66">
        <f>+★Start初期設定!B37</f>
        <v>4</v>
      </c>
      <c r="B38" s="66">
        <f>+★Start初期設定!C37</f>
        <v>24</v>
      </c>
      <c r="C38" s="267" t="str">
        <f>+★Start初期設定!D37</f>
        <v>火</v>
      </c>
      <c r="D38" s="180">
        <f>+★Start初期設定!E37</f>
        <v>0</v>
      </c>
      <c r="E38" s="181"/>
      <c r="F38" s="488"/>
      <c r="G38" s="488"/>
      <c r="H38" s="489"/>
      <c r="I38" s="490"/>
      <c r="J38" s="95">
        <f t="shared" si="25"/>
        <v>0</v>
      </c>
      <c r="K38" s="95">
        <f t="shared" si="26"/>
        <v>0</v>
      </c>
      <c r="L38" s="491">
        <f t="shared" si="27"/>
        <v>0</v>
      </c>
      <c r="M38" s="484">
        <f t="shared" si="28"/>
        <v>0</v>
      </c>
      <c r="N38" s="492">
        <f t="shared" si="29"/>
        <v>0</v>
      </c>
      <c r="O38" s="67">
        <f t="shared" si="30"/>
        <v>0</v>
      </c>
      <c r="P38" s="44">
        <f t="shared" si="31"/>
        <v>0</v>
      </c>
      <c r="Q38" s="496">
        <f t="shared" si="32"/>
        <v>0</v>
      </c>
      <c r="R38" s="754">
        <f t="shared" si="8"/>
        <v>0</v>
      </c>
      <c r="S38" s="755">
        <f t="shared" si="9"/>
        <v>0</v>
      </c>
      <c r="T38" s="756">
        <f t="shared" si="10"/>
        <v>0</v>
      </c>
      <c r="U38" s="757">
        <f t="shared" si="11"/>
        <v>0</v>
      </c>
      <c r="V38" s="756">
        <f t="shared" si="12"/>
        <v>0</v>
      </c>
      <c r="W38" s="758">
        <f t="shared" si="13"/>
        <v>0</v>
      </c>
      <c r="X38" s="759">
        <f t="shared" si="14"/>
        <v>0</v>
      </c>
      <c r="Y38" s="760">
        <f t="shared" si="15"/>
        <v>0</v>
      </c>
      <c r="Z38" s="761">
        <f t="shared" si="16"/>
        <v>0</v>
      </c>
      <c r="AA38" s="760">
        <f t="shared" si="17"/>
        <v>0</v>
      </c>
      <c r="AB38" s="756">
        <f t="shared" si="18"/>
        <v>0</v>
      </c>
      <c r="AC38" s="757">
        <f t="shared" si="19"/>
        <v>0</v>
      </c>
      <c r="AD38" s="756">
        <f t="shared" si="20"/>
        <v>0</v>
      </c>
      <c r="AE38" s="758">
        <f t="shared" si="21"/>
        <v>0</v>
      </c>
      <c r="AF38" s="759">
        <f t="shared" si="22"/>
        <v>0</v>
      </c>
      <c r="AG38" s="672">
        <f t="shared" si="23"/>
        <v>0</v>
      </c>
      <c r="AH38" s="78">
        <f t="shared" si="24"/>
        <v>0</v>
      </c>
    </row>
    <row r="39" spans="1:34" ht="13.5" customHeight="1">
      <c r="A39" s="66">
        <f>+★Start初期設定!B38</f>
        <v>4</v>
      </c>
      <c r="B39" s="66">
        <f>+★Start初期設定!C38</f>
        <v>25</v>
      </c>
      <c r="C39" s="267" t="str">
        <f>+★Start初期設定!D38</f>
        <v>水</v>
      </c>
      <c r="D39" s="180">
        <f>+★Start初期設定!E38</f>
        <v>0</v>
      </c>
      <c r="E39" s="181"/>
      <c r="F39" s="488"/>
      <c r="G39" s="488"/>
      <c r="H39" s="489"/>
      <c r="I39" s="490"/>
      <c r="J39" s="95">
        <f t="shared" si="25"/>
        <v>0</v>
      </c>
      <c r="K39" s="95">
        <f t="shared" si="26"/>
        <v>0</v>
      </c>
      <c r="L39" s="491">
        <f t="shared" si="27"/>
        <v>0</v>
      </c>
      <c r="M39" s="484">
        <f t="shared" si="28"/>
        <v>0</v>
      </c>
      <c r="N39" s="492">
        <f t="shared" si="29"/>
        <v>0</v>
      </c>
      <c r="O39" s="67">
        <f t="shared" si="30"/>
        <v>0</v>
      </c>
      <c r="P39" s="44">
        <f t="shared" si="31"/>
        <v>0</v>
      </c>
      <c r="Q39" s="496">
        <f t="shared" si="32"/>
        <v>0</v>
      </c>
      <c r="R39" s="754">
        <f t="shared" si="8"/>
        <v>0</v>
      </c>
      <c r="S39" s="755">
        <f t="shared" si="9"/>
        <v>0</v>
      </c>
      <c r="T39" s="756">
        <f t="shared" si="10"/>
        <v>0</v>
      </c>
      <c r="U39" s="757">
        <f t="shared" si="11"/>
        <v>0</v>
      </c>
      <c r="V39" s="756">
        <f t="shared" si="12"/>
        <v>0</v>
      </c>
      <c r="W39" s="758">
        <f t="shared" si="13"/>
        <v>0</v>
      </c>
      <c r="X39" s="759">
        <f t="shared" si="14"/>
        <v>0</v>
      </c>
      <c r="Y39" s="760">
        <f t="shared" si="15"/>
        <v>0</v>
      </c>
      <c r="Z39" s="761">
        <f t="shared" si="16"/>
        <v>0</v>
      </c>
      <c r="AA39" s="760">
        <f t="shared" si="17"/>
        <v>0</v>
      </c>
      <c r="AB39" s="756">
        <f t="shared" si="18"/>
        <v>0</v>
      </c>
      <c r="AC39" s="757">
        <f t="shared" si="19"/>
        <v>0</v>
      </c>
      <c r="AD39" s="756">
        <f t="shared" si="20"/>
        <v>0</v>
      </c>
      <c r="AE39" s="758">
        <f t="shared" si="21"/>
        <v>0</v>
      </c>
      <c r="AF39" s="759">
        <f t="shared" si="22"/>
        <v>0</v>
      </c>
      <c r="AG39" s="672">
        <f t="shared" si="23"/>
        <v>0</v>
      </c>
      <c r="AH39" s="78">
        <f t="shared" si="24"/>
        <v>0</v>
      </c>
    </row>
    <row r="40" spans="1:34">
      <c r="A40" s="58"/>
      <c r="B40" s="59"/>
      <c r="C40" s="72" t="s">
        <v>23</v>
      </c>
      <c r="D40" s="182"/>
      <c r="E40" s="183">
        <f>SUM(E9:E39)</f>
        <v>0</v>
      </c>
      <c r="F40" s="78">
        <f>COUNTIF(F9:F39,"&gt;=0:00")</f>
        <v>0</v>
      </c>
      <c r="G40" s="105"/>
      <c r="H40" s="184"/>
      <c r="I40" s="105"/>
      <c r="J40" s="487"/>
      <c r="K40" s="487"/>
      <c r="L40" s="487"/>
      <c r="M40" s="487"/>
      <c r="N40" s="189">
        <f>SUM(N9:N39)</f>
        <v>0</v>
      </c>
      <c r="O40" s="95">
        <f>SUM(O9:O39)</f>
        <v>0</v>
      </c>
      <c r="P40" s="46">
        <f>SUM(P9:P39)</f>
        <v>0</v>
      </c>
      <c r="Q40" s="92">
        <f>SUM(Q9:Q39)</f>
        <v>0</v>
      </c>
      <c r="R40" s="762">
        <f t="shared" ref="R40:AH40" si="33">SUM(R9:R39)</f>
        <v>0</v>
      </c>
      <c r="S40" s="763">
        <f>SUM(S9:S39)</f>
        <v>0</v>
      </c>
      <c r="T40" s="764">
        <f t="shared" si="33"/>
        <v>0</v>
      </c>
      <c r="U40" s="763">
        <f>SUM(U9:U39)</f>
        <v>0</v>
      </c>
      <c r="V40" s="764">
        <f t="shared" si="33"/>
        <v>0</v>
      </c>
      <c r="W40" s="763">
        <f>SUM(W9:W39)</f>
        <v>0</v>
      </c>
      <c r="X40" s="764">
        <f t="shared" si="33"/>
        <v>0</v>
      </c>
      <c r="Y40" s="763">
        <f>SUM(Y9:Y39)</f>
        <v>0</v>
      </c>
      <c r="Z40" s="765">
        <f t="shared" si="33"/>
        <v>0</v>
      </c>
      <c r="AA40" s="763">
        <f>SUM(AA9:AA39)</f>
        <v>0</v>
      </c>
      <c r="AB40" s="764">
        <f t="shared" si="33"/>
        <v>0</v>
      </c>
      <c r="AC40" s="763">
        <f>SUM(AC9:AC39)</f>
        <v>0</v>
      </c>
      <c r="AD40" s="764">
        <f t="shared" si="33"/>
        <v>0</v>
      </c>
      <c r="AE40" s="763">
        <f>SUM(AE9:AE39)</f>
        <v>0</v>
      </c>
      <c r="AF40" s="764">
        <f t="shared" si="33"/>
        <v>0</v>
      </c>
      <c r="AG40" s="673">
        <f>SUM(AG9:AG39)</f>
        <v>0</v>
      </c>
      <c r="AH40" s="78">
        <f t="shared" si="33"/>
        <v>0</v>
      </c>
    </row>
    <row r="41" spans="1:34" hidden="1">
      <c r="N41" s="79"/>
      <c r="R41" s="766">
        <f>IF(R40=0,0,+R40/N2)</f>
        <v>0</v>
      </c>
      <c r="S41" s="766"/>
      <c r="T41" s="767"/>
      <c r="U41" s="767"/>
      <c r="V41" s="767"/>
      <c r="W41" s="767"/>
      <c r="X41" s="767"/>
      <c r="Y41" s="767"/>
      <c r="Z41" s="767"/>
      <c r="AA41" s="767"/>
      <c r="AB41" s="767"/>
      <c r="AC41" s="767"/>
      <c r="AD41" s="767"/>
      <c r="AE41" s="767"/>
      <c r="AF41" s="767"/>
    </row>
    <row r="42" spans="1:34" hidden="1">
      <c r="N42" s="79"/>
      <c r="R42" s="766">
        <f>IF(T40=0,0,+T40/N3)</f>
        <v>0</v>
      </c>
      <c r="S42" s="766"/>
      <c r="T42" s="767"/>
      <c r="U42" s="767"/>
      <c r="V42" s="767"/>
      <c r="W42" s="767"/>
      <c r="X42" s="767"/>
      <c r="Y42" s="767"/>
      <c r="Z42" s="767"/>
      <c r="AA42" s="767"/>
      <c r="AB42" s="767"/>
      <c r="AC42" s="767"/>
      <c r="AD42" s="767"/>
      <c r="AE42" s="767"/>
      <c r="AF42" s="767"/>
    </row>
    <row r="43" spans="1:34" hidden="1">
      <c r="R43" s="766">
        <f>IF(V40=0,0,+V40/N4)</f>
        <v>0</v>
      </c>
      <c r="S43" s="766"/>
      <c r="T43" s="767"/>
      <c r="U43" s="767"/>
      <c r="V43" s="767"/>
      <c r="W43" s="767"/>
      <c r="X43" s="767"/>
      <c r="Y43" s="767"/>
      <c r="Z43" s="767"/>
      <c r="AA43" s="767"/>
      <c r="AB43" s="767"/>
      <c r="AC43" s="767"/>
      <c r="AD43" s="767"/>
      <c r="AE43" s="767"/>
      <c r="AF43" s="767"/>
    </row>
    <row r="44" spans="1:34" hidden="1">
      <c r="R44" s="766">
        <f>IF(X40=0,0,+X40/N5)</f>
        <v>0</v>
      </c>
      <c r="S44" s="766"/>
      <c r="T44" s="767"/>
      <c r="U44" s="767"/>
      <c r="V44" s="767"/>
      <c r="W44" s="767"/>
      <c r="X44" s="767"/>
      <c r="Y44" s="767"/>
      <c r="Z44" s="767"/>
      <c r="AA44" s="767"/>
      <c r="AB44" s="767"/>
      <c r="AC44" s="767"/>
      <c r="AD44" s="767"/>
      <c r="AE44" s="767"/>
      <c r="AF44" s="767"/>
    </row>
    <row r="45" spans="1:34" hidden="1">
      <c r="R45" s="766">
        <f>IF(Z40=0,0,+Z40/Q2)</f>
        <v>0</v>
      </c>
      <c r="S45" s="766"/>
      <c r="T45" s="767"/>
      <c r="U45" s="767"/>
      <c r="V45" s="767"/>
      <c r="W45" s="767"/>
      <c r="X45" s="767"/>
      <c r="Y45" s="767"/>
      <c r="Z45" s="767"/>
      <c r="AA45" s="767"/>
      <c r="AB45" s="767"/>
      <c r="AC45" s="767"/>
      <c r="AD45" s="767"/>
      <c r="AE45" s="767"/>
      <c r="AF45" s="767"/>
    </row>
    <row r="46" spans="1:34" hidden="1">
      <c r="R46" s="766">
        <f>IF(AB40=0,0,+AB40/Q3)</f>
        <v>0</v>
      </c>
      <c r="S46" s="766"/>
      <c r="T46" s="767"/>
      <c r="U46" s="767"/>
      <c r="V46" s="767"/>
      <c r="W46" s="767"/>
      <c r="X46" s="767"/>
      <c r="Y46" s="767"/>
      <c r="Z46" s="767"/>
      <c r="AA46" s="767"/>
      <c r="AB46" s="767"/>
      <c r="AC46" s="767"/>
      <c r="AD46" s="767"/>
      <c r="AE46" s="767"/>
      <c r="AF46" s="767"/>
    </row>
    <row r="47" spans="1:34" hidden="1">
      <c r="R47" s="766">
        <f>IF(AD40=0,0,+AD40/Q4)</f>
        <v>0</v>
      </c>
      <c r="S47" s="766"/>
      <c r="T47" s="767"/>
      <c r="U47" s="767"/>
      <c r="V47" s="767"/>
      <c r="W47" s="767"/>
      <c r="X47" s="767"/>
      <c r="Y47" s="767"/>
      <c r="Z47" s="767"/>
      <c r="AA47" s="767"/>
      <c r="AB47" s="767"/>
      <c r="AC47" s="767"/>
      <c r="AD47" s="767"/>
      <c r="AE47" s="767"/>
      <c r="AF47" s="767"/>
    </row>
    <row r="48" spans="1:34" hidden="1">
      <c r="R48" s="766">
        <f>IF(AF40=0,0,+AF40/Q5)</f>
        <v>0</v>
      </c>
      <c r="S48" s="766"/>
      <c r="T48" s="767"/>
      <c r="U48" s="767"/>
      <c r="V48" s="767"/>
      <c r="W48" s="767"/>
      <c r="X48" s="767"/>
      <c r="Y48" s="767"/>
      <c r="Z48" s="767"/>
      <c r="AA48" s="767"/>
      <c r="AB48" s="767"/>
      <c r="AC48" s="767"/>
      <c r="AD48" s="767"/>
      <c r="AE48" s="767"/>
      <c r="AF48" s="767"/>
    </row>
    <row r="49" spans="18:32">
      <c r="R49" s="767"/>
      <c r="S49" s="767"/>
      <c r="T49" s="767"/>
      <c r="U49" s="767"/>
      <c r="V49" s="767"/>
      <c r="W49" s="767"/>
      <c r="X49" s="767"/>
      <c r="Y49" s="767"/>
      <c r="Z49" s="767"/>
      <c r="AA49" s="767"/>
      <c r="AB49" s="767"/>
      <c r="AC49" s="767"/>
      <c r="AD49" s="767"/>
      <c r="AE49" s="767"/>
      <c r="AF49" s="767"/>
    </row>
  </sheetData>
  <sheetProtection password="C7DC" sheet="1" objects="1" scenarios="1" formatCells="0"/>
  <mergeCells count="19">
    <mergeCell ref="H2:I2"/>
    <mergeCell ref="O4:P4"/>
    <mergeCell ref="O3:P3"/>
    <mergeCell ref="O2:P2"/>
    <mergeCell ref="T3:V3"/>
    <mergeCell ref="T4:V4"/>
    <mergeCell ref="A7:B7"/>
    <mergeCell ref="H5:I5"/>
    <mergeCell ref="H3:I3"/>
    <mergeCell ref="A5:B5"/>
    <mergeCell ref="B3:G4"/>
    <mergeCell ref="AH7:AH8"/>
    <mergeCell ref="H4:I4"/>
    <mergeCell ref="D7:I7"/>
    <mergeCell ref="O5:P5"/>
    <mergeCell ref="T5:V5"/>
    <mergeCell ref="N7:Q7"/>
    <mergeCell ref="R7:X7"/>
    <mergeCell ref="Z7:AF7"/>
  </mergeCells>
  <phoneticPr fontId="3"/>
  <conditionalFormatting sqref="D9:E39">
    <cfRule type="cellIs" dxfId="7" priority="1" stopIfTrue="1" operator="equal">
      <formula>"日"</formula>
    </cfRule>
    <cfRule type="cellIs" dxfId="6" priority="2" stopIfTrue="1" operator="equal">
      <formula>"土"</formula>
    </cfRule>
  </conditionalFormatting>
  <conditionalFormatting sqref="C9:C39">
    <cfRule type="cellIs" dxfId="5" priority="3" stopIfTrue="1" operator="equal">
      <formula>"土"</formula>
    </cfRule>
    <cfRule type="cellIs" dxfId="4" priority="4" stopIfTrue="1" operator="equal">
      <formula>"日"</formula>
    </cfRule>
  </conditionalFormatting>
  <hyperlinks>
    <hyperlink ref="AH3" location="説明ほか!A1" display="     説明ほか"/>
    <hyperlink ref="AH4" location="★Start初期設定!A1" display="  Start"/>
    <hyperlink ref="AH5" location="集計元帳!A1" display="    集計元帳"/>
  </hyperlinks>
  <pageMargins left="0.28999999999999998" right="0.31" top="0.56999999999999995" bottom="0.62" header="0.56999999999999995" footer="0.51200000000000001"/>
  <pageSetup paperSize="9" orientation="landscape" horizontalDpi="360" verticalDpi="36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zoomScaleNormal="100" workbookViewId="0">
      <pane ySplit="8" topLeftCell="A9" activePane="bottomLeft" state="frozen"/>
      <selection activeCell="S3" sqref="S3"/>
      <selection pane="bottomLeft" activeCell="E9" sqref="E9"/>
    </sheetView>
  </sheetViews>
  <sheetFormatPr defaultRowHeight="13.5"/>
  <cols>
    <col min="1" max="1" width="3.25" style="7" customWidth="1"/>
    <col min="2" max="2" width="3.75" style="7" customWidth="1"/>
    <col min="3" max="3" width="3" style="7" customWidth="1"/>
    <col min="4" max="4" width="2.375" style="7" customWidth="1"/>
    <col min="5" max="8" width="6.375" style="7" customWidth="1"/>
    <col min="9" max="9" width="6" style="7" hidden="1" customWidth="1"/>
    <col min="10" max="10" width="5" style="7" hidden="1" customWidth="1"/>
    <col min="11" max="11" width="6" style="7" hidden="1" customWidth="1"/>
    <col min="12" max="12" width="5" style="7" hidden="1" customWidth="1"/>
    <col min="13" max="16" width="6.375" style="7" customWidth="1"/>
    <col min="17" max="17" width="7.25" style="7" customWidth="1"/>
    <col min="18" max="18" width="7.25" style="7" hidden="1" customWidth="1"/>
    <col min="19" max="19" width="7.25" style="7" customWidth="1"/>
    <col min="20" max="20" width="7.25" style="7" hidden="1" customWidth="1"/>
    <col min="21" max="21" width="7.25" style="7" customWidth="1"/>
    <col min="22" max="22" width="7.25" style="7" hidden="1" customWidth="1"/>
    <col min="23" max="23" width="7.25" style="7" customWidth="1"/>
    <col min="24" max="24" width="7.25" style="7" hidden="1" customWidth="1"/>
    <col min="25" max="25" width="7.25" style="7" customWidth="1"/>
    <col min="26" max="26" width="7.25" style="7" hidden="1" customWidth="1"/>
    <col min="27" max="27" width="7.25" style="7" customWidth="1"/>
    <col min="28" max="28" width="7.25" style="7" hidden="1" customWidth="1"/>
    <col min="29" max="29" width="7.25" style="7" customWidth="1"/>
    <col min="30" max="30" width="7.25" style="7" hidden="1" customWidth="1"/>
    <col min="31" max="31" width="7.25" style="7" customWidth="1"/>
    <col min="32" max="32" width="7.25" style="7" hidden="1" customWidth="1"/>
    <col min="33" max="16384" width="9" style="7"/>
  </cols>
  <sheetData>
    <row r="1" spans="1:33" ht="3.75" customHeight="1">
      <c r="E1" s="47"/>
      <c r="H1" s="47"/>
      <c r="I1" s="47"/>
      <c r="J1" s="47"/>
      <c r="K1" s="47"/>
      <c r="L1" s="47"/>
      <c r="P1" s="43"/>
    </row>
    <row r="2" spans="1:33" ht="14.25" customHeight="1" thickBot="1">
      <c r="C2" s="87"/>
      <c r="D2" s="87"/>
      <c r="E2" s="87"/>
      <c r="F2" s="87"/>
      <c r="G2" s="897" t="s">
        <v>64</v>
      </c>
      <c r="H2" s="897"/>
      <c r="I2" s="455"/>
      <c r="J2" s="455"/>
      <c r="K2" s="455"/>
      <c r="L2" s="455"/>
      <c r="M2" s="166">
        <f>+★Start初期設定!AF12</f>
        <v>0</v>
      </c>
      <c r="N2" s="897" t="s">
        <v>63</v>
      </c>
      <c r="O2" s="897"/>
      <c r="P2" s="166">
        <f>+★Start初期設定!AK12</f>
        <v>0</v>
      </c>
      <c r="AA2" s="47"/>
      <c r="AB2" s="47"/>
      <c r="AC2" s="47"/>
      <c r="AD2" s="47"/>
      <c r="AE2" s="47"/>
      <c r="AF2" s="47"/>
    </row>
    <row r="3" spans="1:33" ht="15" customHeight="1" thickTop="1">
      <c r="A3" s="80"/>
      <c r="B3" s="905" t="str">
        <f>+集計元帳!E4</f>
        <v>ｂ</v>
      </c>
      <c r="C3" s="906"/>
      <c r="D3" s="906"/>
      <c r="E3" s="906"/>
      <c r="F3" s="906"/>
      <c r="G3" s="897" t="s">
        <v>65</v>
      </c>
      <c r="H3" s="897"/>
      <c r="I3" s="455"/>
      <c r="J3" s="455"/>
      <c r="K3" s="455"/>
      <c r="L3" s="455"/>
      <c r="M3" s="166">
        <f>+★Start初期設定!AG12</f>
        <v>0</v>
      </c>
      <c r="N3" s="897" t="s">
        <v>68</v>
      </c>
      <c r="O3" s="897"/>
      <c r="P3" s="166">
        <f>+★Start初期設定!AL12</f>
        <v>0</v>
      </c>
      <c r="S3" s="900" t="s">
        <v>37</v>
      </c>
      <c r="T3" s="901"/>
      <c r="U3" s="917"/>
      <c r="V3" s="667"/>
      <c r="W3" s="88">
        <f>+時給社員A!$X$3</f>
        <v>0.33333333333333298</v>
      </c>
      <c r="X3" s="668"/>
      <c r="Y3" s="52" t="s">
        <v>41</v>
      </c>
      <c r="Z3" s="52"/>
      <c r="AA3" s="47"/>
      <c r="AB3" s="47"/>
      <c r="AC3" s="47"/>
      <c r="AD3" s="47"/>
      <c r="AE3" s="47"/>
      <c r="AF3" s="47"/>
      <c r="AG3" s="259" t="s">
        <v>148</v>
      </c>
    </row>
    <row r="4" spans="1:33" ht="15" customHeight="1" thickBot="1">
      <c r="A4" s="81" t="s">
        <v>71</v>
      </c>
      <c r="B4" s="907"/>
      <c r="C4" s="908"/>
      <c r="D4" s="908"/>
      <c r="E4" s="908"/>
      <c r="F4" s="908"/>
      <c r="G4" s="897" t="s">
        <v>66</v>
      </c>
      <c r="H4" s="897"/>
      <c r="I4" s="455"/>
      <c r="J4" s="455"/>
      <c r="K4" s="455"/>
      <c r="L4" s="455"/>
      <c r="M4" s="166">
        <f>+★Start初期設定!AI12</f>
        <v>0</v>
      </c>
      <c r="N4" s="897" t="s">
        <v>51</v>
      </c>
      <c r="O4" s="897"/>
      <c r="P4" s="166">
        <f>+★Start初期設定!AM12</f>
        <v>0</v>
      </c>
      <c r="S4" s="900" t="s">
        <v>22</v>
      </c>
      <c r="T4" s="901"/>
      <c r="U4" s="917"/>
      <c r="V4" s="667"/>
      <c r="W4" s="88">
        <f>+時給社員A!$X$4</f>
        <v>0.70833333333333304</v>
      </c>
      <c r="X4" s="668"/>
      <c r="Y4" s="52" t="s">
        <v>41</v>
      </c>
      <c r="Z4" s="52"/>
      <c r="AA4" s="47"/>
      <c r="AB4" s="47"/>
      <c r="AC4" s="47"/>
      <c r="AD4" s="47"/>
      <c r="AE4" s="47"/>
      <c r="AF4" s="47"/>
      <c r="AG4" s="260" t="s">
        <v>149</v>
      </c>
    </row>
    <row r="5" spans="1:33" ht="15" customHeight="1" thickTop="1">
      <c r="A5" s="904"/>
      <c r="B5" s="904"/>
      <c r="C5" s="53"/>
      <c r="D5" s="56"/>
      <c r="E5" s="77"/>
      <c r="F5" s="53"/>
      <c r="G5" s="903" t="s">
        <v>53</v>
      </c>
      <c r="H5" s="903"/>
      <c r="I5" s="456"/>
      <c r="J5" s="456"/>
      <c r="K5" s="456"/>
      <c r="L5" s="456"/>
      <c r="M5" s="166">
        <f>+★Start初期設定!AJ12</f>
        <v>0</v>
      </c>
      <c r="N5" s="903" t="s">
        <v>67</v>
      </c>
      <c r="O5" s="903"/>
      <c r="P5" s="166">
        <f>+★Start初期設定!AO12</f>
        <v>0</v>
      </c>
      <c r="S5" s="900" t="s">
        <v>45</v>
      </c>
      <c r="T5" s="901"/>
      <c r="U5" s="917"/>
      <c r="V5" s="667"/>
      <c r="W5" s="89">
        <f>+時給社員A!$X$5</f>
        <v>0.91666666666666696</v>
      </c>
      <c r="X5" s="669"/>
      <c r="Y5" s="52" t="s">
        <v>41</v>
      </c>
      <c r="Z5" s="52"/>
      <c r="AA5" s="47"/>
      <c r="AB5" s="47"/>
      <c r="AC5" s="47"/>
      <c r="AD5" s="47"/>
      <c r="AE5" s="47"/>
      <c r="AF5" s="47"/>
      <c r="AG5" s="261" t="s">
        <v>150</v>
      </c>
    </row>
    <row r="6" spans="1:33" ht="5.25" customHeight="1">
      <c r="A6" s="76"/>
      <c r="B6" s="76"/>
      <c r="D6" s="69"/>
      <c r="E6" s="70"/>
      <c r="G6" s="75"/>
      <c r="H6" s="75"/>
      <c r="I6" s="75"/>
      <c r="J6" s="75"/>
      <c r="K6" s="75"/>
      <c r="L6" s="75"/>
      <c r="M6" s="71"/>
      <c r="N6" s="75"/>
      <c r="O6" s="75"/>
      <c r="P6" s="71"/>
      <c r="S6" s="47"/>
      <c r="T6" s="47"/>
      <c r="W6" s="48"/>
      <c r="X6" s="48"/>
      <c r="Y6" s="48"/>
      <c r="Z6" s="48"/>
    </row>
    <row r="7" spans="1:33" ht="16.5" customHeight="1">
      <c r="A7" s="921">
        <f>+集計元帳!$B$2</f>
        <v>2012</v>
      </c>
      <c r="B7" s="922"/>
      <c r="C7" s="56" t="s">
        <v>21</v>
      </c>
      <c r="D7" s="70"/>
      <c r="E7" s="918" t="s">
        <v>70</v>
      </c>
      <c r="F7" s="919"/>
      <c r="G7" s="919"/>
      <c r="H7" s="920"/>
      <c r="I7" s="457"/>
      <c r="J7" s="457"/>
      <c r="K7" s="457"/>
      <c r="L7" s="457"/>
      <c r="M7" s="909" t="s">
        <v>69</v>
      </c>
      <c r="N7" s="910"/>
      <c r="O7" s="910"/>
      <c r="P7" s="911"/>
      <c r="Q7" s="912" t="s">
        <v>78</v>
      </c>
      <c r="R7" s="913"/>
      <c r="S7" s="913"/>
      <c r="T7" s="913"/>
      <c r="U7" s="913"/>
      <c r="V7" s="913"/>
      <c r="W7" s="914"/>
      <c r="X7" s="747"/>
      <c r="Y7" s="915" t="s">
        <v>77</v>
      </c>
      <c r="Z7" s="913"/>
      <c r="AA7" s="913"/>
      <c r="AB7" s="913"/>
      <c r="AC7" s="913"/>
      <c r="AD7" s="913"/>
      <c r="AE7" s="914"/>
      <c r="AF7" s="670"/>
      <c r="AG7" s="895" t="s">
        <v>25</v>
      </c>
    </row>
    <row r="8" spans="1:33" ht="15.75" customHeight="1">
      <c r="A8" s="97" t="s">
        <v>15</v>
      </c>
      <c r="B8" s="97" t="s">
        <v>16</v>
      </c>
      <c r="C8" s="266" t="s">
        <v>17</v>
      </c>
      <c r="D8" s="185"/>
      <c r="E8" s="106" t="s">
        <v>18</v>
      </c>
      <c r="F8" s="97" t="s">
        <v>61</v>
      </c>
      <c r="G8" s="98" t="s">
        <v>19</v>
      </c>
      <c r="H8" s="97" t="s">
        <v>38</v>
      </c>
      <c r="I8" s="486"/>
      <c r="J8" s="486"/>
      <c r="K8" s="486"/>
      <c r="L8" s="486"/>
      <c r="M8" s="188" t="s">
        <v>39</v>
      </c>
      <c r="N8" s="94" t="s">
        <v>40</v>
      </c>
      <c r="O8" s="57" t="s">
        <v>20</v>
      </c>
      <c r="P8" s="91" t="s">
        <v>44</v>
      </c>
      <c r="Q8" s="748" t="s">
        <v>36</v>
      </c>
      <c r="R8" s="749"/>
      <c r="S8" s="750" t="s">
        <v>46</v>
      </c>
      <c r="T8" s="750"/>
      <c r="U8" s="750" t="s">
        <v>14</v>
      </c>
      <c r="V8" s="750"/>
      <c r="W8" s="750" t="s">
        <v>43</v>
      </c>
      <c r="X8" s="749"/>
      <c r="Y8" s="749" t="s">
        <v>36</v>
      </c>
      <c r="Z8" s="751"/>
      <c r="AA8" s="752" t="s">
        <v>42</v>
      </c>
      <c r="AB8" s="752"/>
      <c r="AC8" s="752" t="s">
        <v>47</v>
      </c>
      <c r="AD8" s="751"/>
      <c r="AE8" s="753" t="s">
        <v>43</v>
      </c>
      <c r="AF8" s="671"/>
      <c r="AG8" s="896"/>
    </row>
    <row r="9" spans="1:33" ht="13.5" customHeight="1">
      <c r="A9" s="66">
        <f>+★Start初期設定!B8</f>
        <v>3</v>
      </c>
      <c r="B9" s="66">
        <f>+★Start初期設定!C8</f>
        <v>26</v>
      </c>
      <c r="C9" s="267" t="str">
        <f>+★Start初期設定!D8</f>
        <v>月</v>
      </c>
      <c r="D9" s="186"/>
      <c r="E9" s="488"/>
      <c r="F9" s="488"/>
      <c r="G9" s="489"/>
      <c r="H9" s="490"/>
      <c r="I9" s="95">
        <f>INT(E9)/24+(E9-INT(E9))*100/60/24</f>
        <v>0</v>
      </c>
      <c r="J9" s="95">
        <f>INT(F9)/24+(F9-INT(F9))*100/60/24</f>
        <v>0</v>
      </c>
      <c r="K9" s="491">
        <f>INT(G9)/24+(G9-INT(G9))*100/60/24</f>
        <v>0</v>
      </c>
      <c r="L9" s="484">
        <f>INT(H9)/24+(H9-INT(H9))*100/60/24</f>
        <v>0</v>
      </c>
      <c r="M9" s="492">
        <f>IF(AND(I9&gt;0,I9&lt;$W$3),$W$3-I9,0)</f>
        <v>0</v>
      </c>
      <c r="N9" s="67">
        <f>IF((IF(K9&gt;$W$4,$W$4,K9)-IF(AND(I9&gt;0,I9&lt;$W$3),$W$3,I9)-J9)&gt;0,IF(K9&gt;$W$4,$W$4,K9)-IF(AND(I9&gt;0,I9&lt;$W$3),$W$3,I9),0)-J9</f>
        <v>0</v>
      </c>
      <c r="O9" s="44">
        <f>IF((IF(K9&gt;$W$4,K9-$W$4-L9,0)-IF(I9-$W$4&gt;0,I9-$W$4,0)-P9)&lt;0,0,(IF(K9&gt;$W$4,K9-$W$4-L9,0)-IF(I9-$W$4&gt;0,I9-$W$4,0)-P9))</f>
        <v>0</v>
      </c>
      <c r="P9" s="496">
        <f>IF(K9-$W$5&gt;0,K9-$W$5,0)-IF(I9&gt;$W$5,I9-$W$5,0)</f>
        <v>0</v>
      </c>
      <c r="Q9" s="754">
        <f>IF(M9&gt;0,IF(時給社員A!$D9=0,M9,0),0)*($M$2*24)</f>
        <v>0</v>
      </c>
      <c r="R9" s="755">
        <f>IF(Q9&gt;0,M9,0)</f>
        <v>0</v>
      </c>
      <c r="S9" s="756">
        <f>IF(時給社員A!$D9=0,N9,0)*($M$3*24)</f>
        <v>0</v>
      </c>
      <c r="T9" s="757">
        <f>IF(S9&gt;0,N9,0)</f>
        <v>0</v>
      </c>
      <c r="U9" s="756">
        <f>IF(時給社員A!$D9=0,O9,0)*($M$4*24)</f>
        <v>0</v>
      </c>
      <c r="V9" s="758">
        <f>IF(U9&gt;0,O9,0)</f>
        <v>0</v>
      </c>
      <c r="W9" s="759">
        <f>IF(時給社員A!$D9=0,P9,0)*($M$5*24)</f>
        <v>0</v>
      </c>
      <c r="X9" s="760">
        <f>IF(W9&gt;0,P9,0)</f>
        <v>0</v>
      </c>
      <c r="Y9" s="761">
        <f>IF(AND(M9&gt;0,時給社員A!$D9&lt;&gt;0),M9,0)*($P$2*24)</f>
        <v>0</v>
      </c>
      <c r="Z9" s="760">
        <f>IF(Y9&gt;0,M9,0)</f>
        <v>0</v>
      </c>
      <c r="AA9" s="756">
        <f>IF(時給社員A!D9=0,0,N9)*($P$3*24)</f>
        <v>0</v>
      </c>
      <c r="AB9" s="757">
        <f>IF(AA9&gt;0,N9,0)</f>
        <v>0</v>
      </c>
      <c r="AC9" s="756">
        <f>IF(U9=0,O9,0)*($P$4*24)</f>
        <v>0</v>
      </c>
      <c r="AD9" s="758">
        <f>IF(AC9&gt;0,O9,0)</f>
        <v>0</v>
      </c>
      <c r="AE9" s="759">
        <f>IF(W9=0,P9,0)*($P$5*24)</f>
        <v>0</v>
      </c>
      <c r="AF9" s="672">
        <f>IF(AE9&gt;0,P9,0)</f>
        <v>0</v>
      </c>
      <c r="AG9" s="78">
        <f>+Q9+S9+U9+W9+Y9+AA9+AC9+AE9</f>
        <v>0</v>
      </c>
    </row>
    <row r="10" spans="1:33" ht="13.5" customHeight="1">
      <c r="A10" s="66">
        <f>+★Start初期設定!B9</f>
        <v>3</v>
      </c>
      <c r="B10" s="66">
        <f>+★Start初期設定!C9</f>
        <v>27</v>
      </c>
      <c r="C10" s="267" t="str">
        <f>+★Start初期設定!D9</f>
        <v>火</v>
      </c>
      <c r="D10" s="186"/>
      <c r="E10" s="488"/>
      <c r="F10" s="488"/>
      <c r="G10" s="489"/>
      <c r="H10" s="490"/>
      <c r="I10" s="95">
        <f t="shared" ref="I10:I39" si="0">INT(E10)/24+(E10-INT(E10))*100/60/24</f>
        <v>0</v>
      </c>
      <c r="J10" s="95">
        <f t="shared" ref="J10:J39" si="1">INT(F10)/24+(F10-INT(F10))*100/60/24</f>
        <v>0</v>
      </c>
      <c r="K10" s="491">
        <f t="shared" ref="K10:K39" si="2">INT(G10)/24+(G10-INT(G10))*100/60/24</f>
        <v>0</v>
      </c>
      <c r="L10" s="484">
        <f t="shared" ref="L10:L39" si="3">INT(H10)/24+(H10-INT(H10))*100/60/24</f>
        <v>0</v>
      </c>
      <c r="M10" s="492">
        <f t="shared" ref="M10:M19" si="4">IF(AND(I10&gt;0,I10&lt;$W$3),$W$3-I10,0)</f>
        <v>0</v>
      </c>
      <c r="N10" s="67">
        <f t="shared" ref="N10:N19" si="5">IF((IF(K10&gt;$W$4,$W$4,K10)-IF(AND(I10&gt;0,I10&lt;$W$3),$W$3,I10)-J10)&gt;0,IF(K10&gt;$W$4,$W$4,K10)-IF(AND(I10&gt;0,I10&lt;$W$3),$W$3,I10),0)-J10</f>
        <v>0</v>
      </c>
      <c r="O10" s="44">
        <f t="shared" ref="O10:O19" si="6">IF((IF(K10&gt;$W$4,K10-$W$4-L10,0)-IF(I10-$W$4&gt;0,I10-$W$4,0)-P10)&lt;0,0,(IF(K10&gt;$W$4,K10-$W$4-L10,0)-IF(I10-$W$4&gt;0,I10-$W$4,0)-P10))</f>
        <v>0</v>
      </c>
      <c r="P10" s="496">
        <f t="shared" ref="P10:P19" si="7">IF(K10-$W$5&gt;0,K10-$W$5,0)-IF(I10&gt;$W$5,I10-$W$5,0)</f>
        <v>0</v>
      </c>
      <c r="Q10" s="754">
        <f>IF(M10&gt;0,IF(時給社員A!$D10=0,M10,0),0)*($M$2*24)</f>
        <v>0</v>
      </c>
      <c r="R10" s="755">
        <f t="shared" ref="R10:R39" si="8">IF(Q10&gt;0,M10,0)</f>
        <v>0</v>
      </c>
      <c r="S10" s="756">
        <f>IF(時給社員A!$D10=0,N10,0)*($M$3*24)</f>
        <v>0</v>
      </c>
      <c r="T10" s="757">
        <f t="shared" ref="T10:T39" si="9">IF(S10&gt;0,N10,0)</f>
        <v>0</v>
      </c>
      <c r="U10" s="756">
        <f>IF(時給社員A!$D10=0,O10,0)*($M$4*24)</f>
        <v>0</v>
      </c>
      <c r="V10" s="758">
        <f t="shared" ref="V10:V39" si="10">IF(U10&gt;0,O10,0)</f>
        <v>0</v>
      </c>
      <c r="W10" s="759">
        <f>IF(時給社員A!$D10=0,P10,0)*($M$5*24)</f>
        <v>0</v>
      </c>
      <c r="X10" s="760">
        <f t="shared" ref="X10:X39" si="11">IF(W10&gt;0,P10,0)</f>
        <v>0</v>
      </c>
      <c r="Y10" s="761">
        <f>IF(AND(M10&gt;0,時給社員A!$D10&lt;&gt;0),M10,0)*($P$2*24)</f>
        <v>0</v>
      </c>
      <c r="Z10" s="760">
        <f t="shared" ref="Z10:Z39" si="12">IF(Y10&gt;0,M10,0)</f>
        <v>0</v>
      </c>
      <c r="AA10" s="756">
        <f>IF(時給社員A!D10=0,0,N10)*($P$3*24)</f>
        <v>0</v>
      </c>
      <c r="AB10" s="757">
        <f t="shared" ref="AB10:AB39" si="13">IF(AA10&gt;0,N10,0)</f>
        <v>0</v>
      </c>
      <c r="AC10" s="756">
        <f t="shared" ref="AC10:AC39" si="14">IF(U10=0,O10,0)*($P$4*24)</f>
        <v>0</v>
      </c>
      <c r="AD10" s="758">
        <f t="shared" ref="AD10:AD39" si="15">IF(AC10&gt;0,O10,0)</f>
        <v>0</v>
      </c>
      <c r="AE10" s="759">
        <f t="shared" ref="AE10:AE39" si="16">IF(W10=0,P10,0)*($P$5*24)</f>
        <v>0</v>
      </c>
      <c r="AF10" s="672">
        <f t="shared" ref="AF10:AF39" si="17">IF(AE10&gt;0,P10,0)</f>
        <v>0</v>
      </c>
      <c r="AG10" s="78">
        <f t="shared" ref="AG10:AG39" si="18">+Q10+S10+U10+W10+Y10+AA10+AC10+AE10</f>
        <v>0</v>
      </c>
    </row>
    <row r="11" spans="1:33" ht="13.5" customHeight="1">
      <c r="A11" s="66">
        <f>+★Start初期設定!B10</f>
        <v>3</v>
      </c>
      <c r="B11" s="66">
        <f>+★Start初期設定!C10</f>
        <v>28</v>
      </c>
      <c r="C11" s="267" t="str">
        <f>+★Start初期設定!D10</f>
        <v>水</v>
      </c>
      <c r="D11" s="186"/>
      <c r="E11" s="488"/>
      <c r="F11" s="488"/>
      <c r="G11" s="489"/>
      <c r="H11" s="490"/>
      <c r="I11" s="95">
        <f t="shared" si="0"/>
        <v>0</v>
      </c>
      <c r="J11" s="95">
        <f t="shared" si="1"/>
        <v>0</v>
      </c>
      <c r="K11" s="491">
        <f t="shared" si="2"/>
        <v>0</v>
      </c>
      <c r="L11" s="484">
        <f t="shared" si="3"/>
        <v>0</v>
      </c>
      <c r="M11" s="492">
        <f t="shared" si="4"/>
        <v>0</v>
      </c>
      <c r="N11" s="67">
        <f t="shared" si="5"/>
        <v>0</v>
      </c>
      <c r="O11" s="44">
        <f t="shared" si="6"/>
        <v>0</v>
      </c>
      <c r="P11" s="496">
        <f t="shared" si="7"/>
        <v>0</v>
      </c>
      <c r="Q11" s="754">
        <f>IF(M11&gt;0,IF(時給社員A!$D11=0,M11,0),0)*($M$2*24)</f>
        <v>0</v>
      </c>
      <c r="R11" s="755">
        <f t="shared" si="8"/>
        <v>0</v>
      </c>
      <c r="S11" s="756">
        <f>IF(時給社員A!$D11=0,N11,0)*($M$3*24)</f>
        <v>0</v>
      </c>
      <c r="T11" s="757">
        <f t="shared" si="9"/>
        <v>0</v>
      </c>
      <c r="U11" s="756">
        <f>IF(時給社員A!$D11=0,O11,0)*($M$4*24)</f>
        <v>0</v>
      </c>
      <c r="V11" s="758">
        <f t="shared" si="10"/>
        <v>0</v>
      </c>
      <c r="W11" s="759">
        <f>IF(時給社員A!$D11=0,P11,0)*($M$5*24)</f>
        <v>0</v>
      </c>
      <c r="X11" s="760">
        <f t="shared" si="11"/>
        <v>0</v>
      </c>
      <c r="Y11" s="761">
        <f>IF(AND(M11&gt;0,時給社員A!$D11&lt;&gt;0),M11,0)*($P$2*24)</f>
        <v>0</v>
      </c>
      <c r="Z11" s="760">
        <f t="shared" si="12"/>
        <v>0</v>
      </c>
      <c r="AA11" s="756">
        <f>IF(時給社員A!D11=0,0,N11)*($P$3*24)</f>
        <v>0</v>
      </c>
      <c r="AB11" s="757">
        <f t="shared" si="13"/>
        <v>0</v>
      </c>
      <c r="AC11" s="756">
        <f t="shared" si="14"/>
        <v>0</v>
      </c>
      <c r="AD11" s="758">
        <f t="shared" si="15"/>
        <v>0</v>
      </c>
      <c r="AE11" s="759">
        <f t="shared" si="16"/>
        <v>0</v>
      </c>
      <c r="AF11" s="672">
        <f t="shared" si="17"/>
        <v>0</v>
      </c>
      <c r="AG11" s="78">
        <f t="shared" si="18"/>
        <v>0</v>
      </c>
    </row>
    <row r="12" spans="1:33" ht="13.5" customHeight="1">
      <c r="A12" s="66">
        <f>+★Start初期設定!B11</f>
        <v>3</v>
      </c>
      <c r="B12" s="66">
        <f>+★Start初期設定!C11</f>
        <v>29</v>
      </c>
      <c r="C12" s="267" t="str">
        <f>+★Start初期設定!D11</f>
        <v>木</v>
      </c>
      <c r="D12" s="186"/>
      <c r="E12" s="488"/>
      <c r="F12" s="488"/>
      <c r="G12" s="489"/>
      <c r="H12" s="490"/>
      <c r="I12" s="95">
        <f t="shared" si="0"/>
        <v>0</v>
      </c>
      <c r="J12" s="95">
        <f t="shared" si="1"/>
        <v>0</v>
      </c>
      <c r="K12" s="491">
        <f t="shared" si="2"/>
        <v>0</v>
      </c>
      <c r="L12" s="484">
        <f t="shared" si="3"/>
        <v>0</v>
      </c>
      <c r="M12" s="492">
        <f t="shared" si="4"/>
        <v>0</v>
      </c>
      <c r="N12" s="67">
        <f t="shared" si="5"/>
        <v>0</v>
      </c>
      <c r="O12" s="44">
        <f t="shared" si="6"/>
        <v>0</v>
      </c>
      <c r="P12" s="496">
        <f t="shared" si="7"/>
        <v>0</v>
      </c>
      <c r="Q12" s="754">
        <f>IF(M12&gt;0,IF(時給社員A!$D12=0,M12,0),0)*($M$2*24)</f>
        <v>0</v>
      </c>
      <c r="R12" s="755">
        <f t="shared" si="8"/>
        <v>0</v>
      </c>
      <c r="S12" s="756">
        <f>IF(時給社員A!$D12=0,N12,0)*($M$3*24)</f>
        <v>0</v>
      </c>
      <c r="T12" s="757">
        <f t="shared" si="9"/>
        <v>0</v>
      </c>
      <c r="U12" s="756">
        <f>IF(時給社員A!$D12=0,O12,0)*($M$4*24)</f>
        <v>0</v>
      </c>
      <c r="V12" s="758">
        <f t="shared" si="10"/>
        <v>0</v>
      </c>
      <c r="W12" s="759">
        <f>IF(時給社員A!$D12=0,P12,0)*($M$5*24)</f>
        <v>0</v>
      </c>
      <c r="X12" s="760">
        <f t="shared" si="11"/>
        <v>0</v>
      </c>
      <c r="Y12" s="761">
        <f>IF(AND(M12&gt;0,時給社員A!$D12&lt;&gt;0),M12,0)*($P$2*24)</f>
        <v>0</v>
      </c>
      <c r="Z12" s="760">
        <f t="shared" si="12"/>
        <v>0</v>
      </c>
      <c r="AA12" s="756">
        <f>IF(時給社員A!D12=0,0,N12)*($P$3*24)</f>
        <v>0</v>
      </c>
      <c r="AB12" s="757">
        <f t="shared" si="13"/>
        <v>0</v>
      </c>
      <c r="AC12" s="756">
        <f t="shared" si="14"/>
        <v>0</v>
      </c>
      <c r="AD12" s="758">
        <f t="shared" si="15"/>
        <v>0</v>
      </c>
      <c r="AE12" s="759">
        <f t="shared" si="16"/>
        <v>0</v>
      </c>
      <c r="AF12" s="672">
        <f t="shared" si="17"/>
        <v>0</v>
      </c>
      <c r="AG12" s="78">
        <f t="shared" si="18"/>
        <v>0</v>
      </c>
    </row>
    <row r="13" spans="1:33" ht="13.5" customHeight="1">
      <c r="A13" s="66">
        <f>+★Start初期設定!B12</f>
        <v>3</v>
      </c>
      <c r="B13" s="66">
        <f>+★Start初期設定!C12</f>
        <v>30</v>
      </c>
      <c r="C13" s="267" t="str">
        <f>+★Start初期設定!D12</f>
        <v>金</v>
      </c>
      <c r="D13" s="186"/>
      <c r="E13" s="488"/>
      <c r="F13" s="488"/>
      <c r="G13" s="489"/>
      <c r="H13" s="490"/>
      <c r="I13" s="95">
        <f t="shared" si="0"/>
        <v>0</v>
      </c>
      <c r="J13" s="95">
        <f t="shared" si="1"/>
        <v>0</v>
      </c>
      <c r="K13" s="491">
        <f t="shared" si="2"/>
        <v>0</v>
      </c>
      <c r="L13" s="484">
        <f t="shared" si="3"/>
        <v>0</v>
      </c>
      <c r="M13" s="492">
        <f t="shared" si="4"/>
        <v>0</v>
      </c>
      <c r="N13" s="67">
        <f t="shared" si="5"/>
        <v>0</v>
      </c>
      <c r="O13" s="44">
        <f t="shared" si="6"/>
        <v>0</v>
      </c>
      <c r="P13" s="496">
        <f t="shared" si="7"/>
        <v>0</v>
      </c>
      <c r="Q13" s="754">
        <f>IF(M13&gt;0,IF(時給社員A!$D13=0,M13,0),0)*($M$2*24)</f>
        <v>0</v>
      </c>
      <c r="R13" s="755">
        <f t="shared" si="8"/>
        <v>0</v>
      </c>
      <c r="S13" s="756">
        <f>IF(時給社員A!$D13=0,N13,0)*($M$3*24)</f>
        <v>0</v>
      </c>
      <c r="T13" s="757">
        <f t="shared" si="9"/>
        <v>0</v>
      </c>
      <c r="U13" s="756">
        <f>IF(時給社員A!$D13=0,O13,0)*($M$4*24)</f>
        <v>0</v>
      </c>
      <c r="V13" s="758">
        <f t="shared" si="10"/>
        <v>0</v>
      </c>
      <c r="W13" s="759">
        <f>IF(時給社員A!$D13=0,P13,0)*($M$5*24)</f>
        <v>0</v>
      </c>
      <c r="X13" s="760">
        <f t="shared" si="11"/>
        <v>0</v>
      </c>
      <c r="Y13" s="761">
        <f>IF(AND(M13&gt;0,時給社員A!$D13&lt;&gt;0),M13,0)*($P$2*24)</f>
        <v>0</v>
      </c>
      <c r="Z13" s="760">
        <f t="shared" si="12"/>
        <v>0</v>
      </c>
      <c r="AA13" s="756">
        <f>IF(時給社員A!D13=0,0,N13)*($P$3*24)</f>
        <v>0</v>
      </c>
      <c r="AB13" s="757">
        <f t="shared" si="13"/>
        <v>0</v>
      </c>
      <c r="AC13" s="756">
        <f t="shared" si="14"/>
        <v>0</v>
      </c>
      <c r="AD13" s="758">
        <f t="shared" si="15"/>
        <v>0</v>
      </c>
      <c r="AE13" s="759">
        <f t="shared" si="16"/>
        <v>0</v>
      </c>
      <c r="AF13" s="672">
        <f t="shared" si="17"/>
        <v>0</v>
      </c>
      <c r="AG13" s="78">
        <f t="shared" si="18"/>
        <v>0</v>
      </c>
    </row>
    <row r="14" spans="1:33" ht="13.5" customHeight="1">
      <c r="A14" s="66">
        <f>+★Start初期設定!B13</f>
        <v>3</v>
      </c>
      <c r="B14" s="66">
        <f>+★Start初期設定!C13</f>
        <v>31</v>
      </c>
      <c r="C14" s="267" t="str">
        <f>+★Start初期設定!D13</f>
        <v>土</v>
      </c>
      <c r="D14" s="186"/>
      <c r="E14" s="488"/>
      <c r="F14" s="488"/>
      <c r="G14" s="489"/>
      <c r="H14" s="490"/>
      <c r="I14" s="95">
        <f t="shared" si="0"/>
        <v>0</v>
      </c>
      <c r="J14" s="95">
        <f t="shared" si="1"/>
        <v>0</v>
      </c>
      <c r="K14" s="491">
        <f t="shared" si="2"/>
        <v>0</v>
      </c>
      <c r="L14" s="484">
        <f t="shared" si="3"/>
        <v>0</v>
      </c>
      <c r="M14" s="492">
        <f t="shared" si="4"/>
        <v>0</v>
      </c>
      <c r="N14" s="67">
        <f t="shared" si="5"/>
        <v>0</v>
      </c>
      <c r="O14" s="44">
        <f t="shared" si="6"/>
        <v>0</v>
      </c>
      <c r="P14" s="496">
        <f t="shared" si="7"/>
        <v>0</v>
      </c>
      <c r="Q14" s="754">
        <f>IF(M14&gt;0,IF(時給社員A!$D14=0,M14,0),0)*($M$2*24)</f>
        <v>0</v>
      </c>
      <c r="R14" s="755">
        <f t="shared" si="8"/>
        <v>0</v>
      </c>
      <c r="S14" s="756">
        <f>IF(時給社員A!$D14=0,N14,0)*($M$3*24)</f>
        <v>0</v>
      </c>
      <c r="T14" s="757">
        <f t="shared" si="9"/>
        <v>0</v>
      </c>
      <c r="U14" s="756">
        <f>IF(時給社員A!$D14=0,O14,0)*($M$4*24)</f>
        <v>0</v>
      </c>
      <c r="V14" s="758">
        <f t="shared" si="10"/>
        <v>0</v>
      </c>
      <c r="W14" s="759">
        <f>IF(時給社員A!$D14=0,P14,0)*($M$5*24)</f>
        <v>0</v>
      </c>
      <c r="X14" s="760">
        <f t="shared" si="11"/>
        <v>0</v>
      </c>
      <c r="Y14" s="761">
        <f>IF(AND(M14&gt;0,時給社員A!$D14&lt;&gt;0),M14,0)*($P$2*24)</f>
        <v>0</v>
      </c>
      <c r="Z14" s="760">
        <f t="shared" si="12"/>
        <v>0</v>
      </c>
      <c r="AA14" s="756">
        <f>IF(時給社員A!D14=0,0,N14)*($P$3*24)</f>
        <v>0</v>
      </c>
      <c r="AB14" s="757">
        <f t="shared" si="13"/>
        <v>0</v>
      </c>
      <c r="AC14" s="756">
        <f t="shared" si="14"/>
        <v>0</v>
      </c>
      <c r="AD14" s="758">
        <f t="shared" si="15"/>
        <v>0</v>
      </c>
      <c r="AE14" s="759">
        <f t="shared" si="16"/>
        <v>0</v>
      </c>
      <c r="AF14" s="672">
        <f t="shared" si="17"/>
        <v>0</v>
      </c>
      <c r="AG14" s="78">
        <f t="shared" si="18"/>
        <v>0</v>
      </c>
    </row>
    <row r="15" spans="1:33" ht="13.5" customHeight="1">
      <c r="A15" s="66">
        <f>+★Start初期設定!B14</f>
        <v>4</v>
      </c>
      <c r="B15" s="66">
        <f>+★Start初期設定!C14</f>
        <v>1</v>
      </c>
      <c r="C15" s="267" t="str">
        <f>+★Start初期設定!D14</f>
        <v>日</v>
      </c>
      <c r="D15" s="186"/>
      <c r="E15" s="488"/>
      <c r="F15" s="488"/>
      <c r="G15" s="489"/>
      <c r="H15" s="490"/>
      <c r="I15" s="95">
        <f t="shared" si="0"/>
        <v>0</v>
      </c>
      <c r="J15" s="95">
        <f t="shared" si="1"/>
        <v>0</v>
      </c>
      <c r="K15" s="491">
        <f t="shared" si="2"/>
        <v>0</v>
      </c>
      <c r="L15" s="484">
        <f t="shared" si="3"/>
        <v>0</v>
      </c>
      <c r="M15" s="492">
        <f t="shared" si="4"/>
        <v>0</v>
      </c>
      <c r="N15" s="67">
        <f t="shared" si="5"/>
        <v>0</v>
      </c>
      <c r="O15" s="44">
        <f t="shared" si="6"/>
        <v>0</v>
      </c>
      <c r="P15" s="496">
        <f t="shared" si="7"/>
        <v>0</v>
      </c>
      <c r="Q15" s="754">
        <f>IF(M15&gt;0,IF(時給社員A!$D15=0,M15,0),0)*($M$2*24)</f>
        <v>0</v>
      </c>
      <c r="R15" s="755">
        <f t="shared" si="8"/>
        <v>0</v>
      </c>
      <c r="S15" s="756">
        <f>IF(時給社員A!$D15=0,N15,0)*($M$3*24)</f>
        <v>0</v>
      </c>
      <c r="T15" s="757">
        <f t="shared" si="9"/>
        <v>0</v>
      </c>
      <c r="U15" s="756">
        <f>IF(時給社員A!$D15=0,O15,0)*($M$4*24)</f>
        <v>0</v>
      </c>
      <c r="V15" s="758">
        <f t="shared" si="10"/>
        <v>0</v>
      </c>
      <c r="W15" s="759">
        <f>IF(時給社員A!$D15=0,P15,0)*($M$5*24)</f>
        <v>0</v>
      </c>
      <c r="X15" s="760">
        <f t="shared" si="11"/>
        <v>0</v>
      </c>
      <c r="Y15" s="761">
        <f>IF(AND(M15&gt;0,時給社員A!$D15&lt;&gt;0),M15,0)*($P$2*24)</f>
        <v>0</v>
      </c>
      <c r="Z15" s="760">
        <f t="shared" si="12"/>
        <v>0</v>
      </c>
      <c r="AA15" s="756">
        <f>IF(時給社員A!D15=0,0,N15)*($P$3*24)</f>
        <v>0</v>
      </c>
      <c r="AB15" s="757">
        <f t="shared" si="13"/>
        <v>0</v>
      </c>
      <c r="AC15" s="756">
        <f t="shared" si="14"/>
        <v>0</v>
      </c>
      <c r="AD15" s="758">
        <f t="shared" si="15"/>
        <v>0</v>
      </c>
      <c r="AE15" s="759">
        <f t="shared" si="16"/>
        <v>0</v>
      </c>
      <c r="AF15" s="672">
        <f t="shared" si="17"/>
        <v>0</v>
      </c>
      <c r="AG15" s="78">
        <f t="shared" si="18"/>
        <v>0</v>
      </c>
    </row>
    <row r="16" spans="1:33" ht="13.5" customHeight="1">
      <c r="A16" s="66">
        <f>+★Start初期設定!B15</f>
        <v>4</v>
      </c>
      <c r="B16" s="66">
        <f>+★Start初期設定!C15</f>
        <v>2</v>
      </c>
      <c r="C16" s="267" t="str">
        <f>+★Start初期設定!D15</f>
        <v>月</v>
      </c>
      <c r="D16" s="186"/>
      <c r="E16" s="488"/>
      <c r="F16" s="488"/>
      <c r="G16" s="489"/>
      <c r="H16" s="490"/>
      <c r="I16" s="95">
        <f t="shared" si="0"/>
        <v>0</v>
      </c>
      <c r="J16" s="95">
        <f t="shared" si="1"/>
        <v>0</v>
      </c>
      <c r="K16" s="491">
        <f t="shared" si="2"/>
        <v>0</v>
      </c>
      <c r="L16" s="484">
        <f t="shared" si="3"/>
        <v>0</v>
      </c>
      <c r="M16" s="492">
        <f t="shared" si="4"/>
        <v>0</v>
      </c>
      <c r="N16" s="67">
        <f t="shared" si="5"/>
        <v>0</v>
      </c>
      <c r="O16" s="44">
        <f t="shared" si="6"/>
        <v>0</v>
      </c>
      <c r="P16" s="496">
        <f t="shared" si="7"/>
        <v>0</v>
      </c>
      <c r="Q16" s="754">
        <f>IF(M16&gt;0,IF(時給社員A!$D16=0,M16,0),0)*($M$2*24)</f>
        <v>0</v>
      </c>
      <c r="R16" s="755">
        <f t="shared" si="8"/>
        <v>0</v>
      </c>
      <c r="S16" s="756">
        <f>IF(時給社員A!$D16=0,N16,0)*($M$3*24)</f>
        <v>0</v>
      </c>
      <c r="T16" s="757">
        <f t="shared" si="9"/>
        <v>0</v>
      </c>
      <c r="U16" s="756">
        <f>IF(時給社員A!$D16=0,O16,0)*($M$4*24)</f>
        <v>0</v>
      </c>
      <c r="V16" s="758">
        <f t="shared" si="10"/>
        <v>0</v>
      </c>
      <c r="W16" s="759">
        <f>IF(時給社員A!$D16=0,P16,0)*($M$5*24)</f>
        <v>0</v>
      </c>
      <c r="X16" s="760">
        <f t="shared" si="11"/>
        <v>0</v>
      </c>
      <c r="Y16" s="761">
        <f>IF(AND(M16&gt;0,時給社員A!$D16&lt;&gt;0),M16,0)*($P$2*24)</f>
        <v>0</v>
      </c>
      <c r="Z16" s="760">
        <f t="shared" si="12"/>
        <v>0</v>
      </c>
      <c r="AA16" s="756">
        <f>IF(時給社員A!D16=0,0,N16)*($P$3*24)</f>
        <v>0</v>
      </c>
      <c r="AB16" s="757">
        <f t="shared" si="13"/>
        <v>0</v>
      </c>
      <c r="AC16" s="756">
        <f t="shared" si="14"/>
        <v>0</v>
      </c>
      <c r="AD16" s="758">
        <f t="shared" si="15"/>
        <v>0</v>
      </c>
      <c r="AE16" s="759">
        <f t="shared" si="16"/>
        <v>0</v>
      </c>
      <c r="AF16" s="672">
        <f t="shared" si="17"/>
        <v>0</v>
      </c>
      <c r="AG16" s="78">
        <f t="shared" si="18"/>
        <v>0</v>
      </c>
    </row>
    <row r="17" spans="1:35" ht="13.5" customHeight="1">
      <c r="A17" s="66">
        <f>+★Start初期設定!B16</f>
        <v>4</v>
      </c>
      <c r="B17" s="66">
        <f>+★Start初期設定!C16</f>
        <v>3</v>
      </c>
      <c r="C17" s="267" t="str">
        <f>+★Start初期設定!D16</f>
        <v>火</v>
      </c>
      <c r="D17" s="186"/>
      <c r="E17" s="488"/>
      <c r="F17" s="488"/>
      <c r="G17" s="489"/>
      <c r="H17" s="490"/>
      <c r="I17" s="95">
        <f t="shared" si="0"/>
        <v>0</v>
      </c>
      <c r="J17" s="95">
        <f t="shared" si="1"/>
        <v>0</v>
      </c>
      <c r="K17" s="491">
        <f t="shared" si="2"/>
        <v>0</v>
      </c>
      <c r="L17" s="484">
        <f t="shared" si="3"/>
        <v>0</v>
      </c>
      <c r="M17" s="492">
        <f t="shared" si="4"/>
        <v>0</v>
      </c>
      <c r="N17" s="67">
        <f t="shared" si="5"/>
        <v>0</v>
      </c>
      <c r="O17" s="44">
        <f t="shared" si="6"/>
        <v>0</v>
      </c>
      <c r="P17" s="496">
        <f t="shared" si="7"/>
        <v>0</v>
      </c>
      <c r="Q17" s="754">
        <f>IF(M17&gt;0,IF(時給社員A!$D17=0,M17,0),0)*($M$2*24)</f>
        <v>0</v>
      </c>
      <c r="R17" s="755">
        <f t="shared" si="8"/>
        <v>0</v>
      </c>
      <c r="S17" s="756">
        <f>IF(時給社員A!$D17=0,N17,0)*($M$3*24)</f>
        <v>0</v>
      </c>
      <c r="T17" s="757">
        <f t="shared" si="9"/>
        <v>0</v>
      </c>
      <c r="U17" s="756">
        <f>IF(時給社員A!$D17=0,O17,0)*($M$4*24)</f>
        <v>0</v>
      </c>
      <c r="V17" s="758">
        <f t="shared" si="10"/>
        <v>0</v>
      </c>
      <c r="W17" s="759">
        <f>IF(時給社員A!$D17=0,P17,0)*($M$5*24)</f>
        <v>0</v>
      </c>
      <c r="X17" s="760">
        <f t="shared" si="11"/>
        <v>0</v>
      </c>
      <c r="Y17" s="761">
        <f>IF(AND(M17&gt;0,時給社員A!$D17&lt;&gt;0),M17,0)*($P$2*24)</f>
        <v>0</v>
      </c>
      <c r="Z17" s="760">
        <f t="shared" si="12"/>
        <v>0</v>
      </c>
      <c r="AA17" s="756">
        <f>IF(時給社員A!D17=0,0,N17)*($P$3*24)</f>
        <v>0</v>
      </c>
      <c r="AB17" s="757">
        <f t="shared" si="13"/>
        <v>0</v>
      </c>
      <c r="AC17" s="756">
        <f t="shared" si="14"/>
        <v>0</v>
      </c>
      <c r="AD17" s="758">
        <f t="shared" si="15"/>
        <v>0</v>
      </c>
      <c r="AE17" s="759">
        <f t="shared" si="16"/>
        <v>0</v>
      </c>
      <c r="AF17" s="672">
        <f t="shared" si="17"/>
        <v>0</v>
      </c>
      <c r="AG17" s="78">
        <f t="shared" si="18"/>
        <v>0</v>
      </c>
    </row>
    <row r="18" spans="1:35" ht="13.5" customHeight="1">
      <c r="A18" s="66">
        <f>+★Start初期設定!B17</f>
        <v>4</v>
      </c>
      <c r="B18" s="66">
        <f>+★Start初期設定!C17</f>
        <v>4</v>
      </c>
      <c r="C18" s="267" t="str">
        <f>+★Start初期設定!D17</f>
        <v>水</v>
      </c>
      <c r="D18" s="186"/>
      <c r="E18" s="488"/>
      <c r="F18" s="488"/>
      <c r="G18" s="489"/>
      <c r="H18" s="490"/>
      <c r="I18" s="95">
        <f t="shared" si="0"/>
        <v>0</v>
      </c>
      <c r="J18" s="95">
        <f t="shared" si="1"/>
        <v>0</v>
      </c>
      <c r="K18" s="491">
        <f t="shared" si="2"/>
        <v>0</v>
      </c>
      <c r="L18" s="484">
        <f t="shared" si="3"/>
        <v>0</v>
      </c>
      <c r="M18" s="492">
        <f t="shared" si="4"/>
        <v>0</v>
      </c>
      <c r="N18" s="67">
        <f t="shared" si="5"/>
        <v>0</v>
      </c>
      <c r="O18" s="44">
        <f t="shared" si="6"/>
        <v>0</v>
      </c>
      <c r="P18" s="496">
        <f t="shared" si="7"/>
        <v>0</v>
      </c>
      <c r="Q18" s="754">
        <f>IF(M18&gt;0,IF(時給社員A!$D18=0,M18,0),0)*($M$2*24)</f>
        <v>0</v>
      </c>
      <c r="R18" s="755">
        <f t="shared" si="8"/>
        <v>0</v>
      </c>
      <c r="S18" s="756">
        <f>IF(時給社員A!$D18=0,N18,0)*($M$3*24)</f>
        <v>0</v>
      </c>
      <c r="T18" s="757">
        <f t="shared" si="9"/>
        <v>0</v>
      </c>
      <c r="U18" s="756">
        <f>IF(時給社員A!$D18=0,O18,0)*($M$4*24)</f>
        <v>0</v>
      </c>
      <c r="V18" s="758">
        <f t="shared" si="10"/>
        <v>0</v>
      </c>
      <c r="W18" s="759">
        <f>IF(時給社員A!$D18=0,P18,0)*($M$5*24)</f>
        <v>0</v>
      </c>
      <c r="X18" s="760">
        <f t="shared" si="11"/>
        <v>0</v>
      </c>
      <c r="Y18" s="761">
        <f>IF(AND(M18&gt;0,時給社員A!$D18&lt;&gt;0),M18,0)*($P$2*24)</f>
        <v>0</v>
      </c>
      <c r="Z18" s="760">
        <f t="shared" si="12"/>
        <v>0</v>
      </c>
      <c r="AA18" s="756">
        <f>IF(時給社員A!D18=0,0,N18)*($P$3*24)</f>
        <v>0</v>
      </c>
      <c r="AB18" s="757">
        <f t="shared" si="13"/>
        <v>0</v>
      </c>
      <c r="AC18" s="756">
        <f t="shared" si="14"/>
        <v>0</v>
      </c>
      <c r="AD18" s="758">
        <f t="shared" si="15"/>
        <v>0</v>
      </c>
      <c r="AE18" s="759">
        <f t="shared" si="16"/>
        <v>0</v>
      </c>
      <c r="AF18" s="672">
        <f t="shared" si="17"/>
        <v>0</v>
      </c>
      <c r="AG18" s="78">
        <f t="shared" si="18"/>
        <v>0</v>
      </c>
    </row>
    <row r="19" spans="1:35" ht="13.5" customHeight="1">
      <c r="A19" s="66">
        <f>+★Start初期設定!B18</f>
        <v>4</v>
      </c>
      <c r="B19" s="66">
        <f>+★Start初期設定!C18</f>
        <v>5</v>
      </c>
      <c r="C19" s="267" t="str">
        <f>+★Start初期設定!D18</f>
        <v>木</v>
      </c>
      <c r="D19" s="186"/>
      <c r="E19" s="488"/>
      <c r="F19" s="488"/>
      <c r="G19" s="489"/>
      <c r="H19" s="490"/>
      <c r="I19" s="95">
        <f t="shared" si="0"/>
        <v>0</v>
      </c>
      <c r="J19" s="95">
        <f t="shared" si="1"/>
        <v>0</v>
      </c>
      <c r="K19" s="491">
        <f t="shared" si="2"/>
        <v>0</v>
      </c>
      <c r="L19" s="484">
        <f t="shared" si="3"/>
        <v>0</v>
      </c>
      <c r="M19" s="492">
        <f t="shared" si="4"/>
        <v>0</v>
      </c>
      <c r="N19" s="67">
        <f t="shared" si="5"/>
        <v>0</v>
      </c>
      <c r="O19" s="44">
        <f t="shared" si="6"/>
        <v>0</v>
      </c>
      <c r="P19" s="496">
        <f t="shared" si="7"/>
        <v>0</v>
      </c>
      <c r="Q19" s="754">
        <f>IF(M19&gt;0,IF(時給社員A!$D19=0,M19,0),0)*($M$2*24)</f>
        <v>0</v>
      </c>
      <c r="R19" s="755">
        <f t="shared" si="8"/>
        <v>0</v>
      </c>
      <c r="S19" s="756">
        <f>IF(時給社員A!$D19=0,N19,0)*($M$3*24)</f>
        <v>0</v>
      </c>
      <c r="T19" s="757">
        <f t="shared" si="9"/>
        <v>0</v>
      </c>
      <c r="U19" s="756">
        <f>IF(時給社員A!$D19=0,O19,0)*($M$4*24)</f>
        <v>0</v>
      </c>
      <c r="V19" s="758">
        <f t="shared" si="10"/>
        <v>0</v>
      </c>
      <c r="W19" s="759">
        <f>IF(時給社員A!$D19=0,P19,0)*($M$5*24)</f>
        <v>0</v>
      </c>
      <c r="X19" s="760">
        <f t="shared" si="11"/>
        <v>0</v>
      </c>
      <c r="Y19" s="761">
        <f>IF(AND(M19&gt;0,時給社員A!$D19&lt;&gt;0),M19,0)*($P$2*24)</f>
        <v>0</v>
      </c>
      <c r="Z19" s="760">
        <f t="shared" si="12"/>
        <v>0</v>
      </c>
      <c r="AA19" s="756">
        <f>IF(時給社員A!D19=0,0,N19)*($P$3*24)</f>
        <v>0</v>
      </c>
      <c r="AB19" s="757">
        <f t="shared" si="13"/>
        <v>0</v>
      </c>
      <c r="AC19" s="756">
        <f t="shared" si="14"/>
        <v>0</v>
      </c>
      <c r="AD19" s="758">
        <f t="shared" si="15"/>
        <v>0</v>
      </c>
      <c r="AE19" s="759">
        <f t="shared" si="16"/>
        <v>0</v>
      </c>
      <c r="AF19" s="672">
        <f t="shared" si="17"/>
        <v>0</v>
      </c>
      <c r="AG19" s="78">
        <f t="shared" si="18"/>
        <v>0</v>
      </c>
    </row>
    <row r="20" spans="1:35" ht="13.5" customHeight="1">
      <c r="A20" s="66">
        <f>+★Start初期設定!B19</f>
        <v>4</v>
      </c>
      <c r="B20" s="66">
        <f>+★Start初期設定!C19</f>
        <v>6</v>
      </c>
      <c r="C20" s="267" t="str">
        <f>+★Start初期設定!D19</f>
        <v>金</v>
      </c>
      <c r="D20" s="186"/>
      <c r="E20" s="488"/>
      <c r="F20" s="488"/>
      <c r="G20" s="489"/>
      <c r="H20" s="490"/>
      <c r="I20" s="95">
        <f t="shared" si="0"/>
        <v>0</v>
      </c>
      <c r="J20" s="95">
        <f t="shared" si="1"/>
        <v>0</v>
      </c>
      <c r="K20" s="491">
        <f t="shared" si="2"/>
        <v>0</v>
      </c>
      <c r="L20" s="484">
        <f t="shared" si="3"/>
        <v>0</v>
      </c>
      <c r="M20" s="492">
        <f t="shared" ref="M20:M39" si="19">IF(AND(I20&gt;0,I20&lt;$W$3),$W$3-I20,0)</f>
        <v>0</v>
      </c>
      <c r="N20" s="67">
        <f t="shared" ref="N20:N39" si="20">IF((IF(K20&gt;$W$4,$W$4,K20)-IF(AND(I20&gt;0,I20&lt;$W$3),$W$3,I20)-J20)&gt;0,IF(K20&gt;$W$4,$W$4,K20)-IF(AND(I20&gt;0,I20&lt;$W$3),$W$3,I20),0)-J20</f>
        <v>0</v>
      </c>
      <c r="O20" s="44">
        <f t="shared" ref="O20:O39" si="21">IF((IF(K20&gt;$W$4,K20-$W$4-L20,0)-IF(I20-$W$4&gt;0,I20-$W$4,0)-P20)&lt;0,0,(IF(K20&gt;$W$4,K20-$W$4-L20,0)-IF(I20-$W$4&gt;0,I20-$W$4,0)-P20))</f>
        <v>0</v>
      </c>
      <c r="P20" s="496">
        <f t="shared" ref="P20:P39" si="22">IF(K20-$W$5&gt;0,K20-$W$5,0)-IF(I20&gt;$W$5,I20-$W$5,0)</f>
        <v>0</v>
      </c>
      <c r="Q20" s="754">
        <f>IF(M20&gt;0,IF(時給社員A!$D20=0,M20,0),0)*($M$2*24)</f>
        <v>0</v>
      </c>
      <c r="R20" s="755">
        <f t="shared" si="8"/>
        <v>0</v>
      </c>
      <c r="S20" s="756">
        <f>IF(時給社員A!$D20=0,N20,0)*($M$3*24)</f>
        <v>0</v>
      </c>
      <c r="T20" s="757">
        <f t="shared" si="9"/>
        <v>0</v>
      </c>
      <c r="U20" s="756">
        <f>IF(時給社員A!$D20=0,O20,0)*($M$4*24)</f>
        <v>0</v>
      </c>
      <c r="V20" s="758">
        <f t="shared" si="10"/>
        <v>0</v>
      </c>
      <c r="W20" s="759">
        <f>IF(時給社員A!$D20=0,P20,0)*($M$5*24)</f>
        <v>0</v>
      </c>
      <c r="X20" s="760">
        <f t="shared" si="11"/>
        <v>0</v>
      </c>
      <c r="Y20" s="761">
        <f>IF(AND(M20&gt;0,時給社員A!$D20&lt;&gt;0),M20,0)*($P$2*24)</f>
        <v>0</v>
      </c>
      <c r="Z20" s="760">
        <f t="shared" si="12"/>
        <v>0</v>
      </c>
      <c r="AA20" s="756">
        <f>IF(時給社員A!D20=0,0,N20)*($P$3*24)</f>
        <v>0</v>
      </c>
      <c r="AB20" s="757">
        <f t="shared" si="13"/>
        <v>0</v>
      </c>
      <c r="AC20" s="756">
        <f t="shared" si="14"/>
        <v>0</v>
      </c>
      <c r="AD20" s="758">
        <f t="shared" si="15"/>
        <v>0</v>
      </c>
      <c r="AE20" s="759">
        <f t="shared" si="16"/>
        <v>0</v>
      </c>
      <c r="AF20" s="672">
        <f t="shared" si="17"/>
        <v>0</v>
      </c>
      <c r="AG20" s="78">
        <f t="shared" si="18"/>
        <v>0</v>
      </c>
      <c r="AI20" s="45"/>
    </row>
    <row r="21" spans="1:35" ht="13.5" customHeight="1">
      <c r="A21" s="66">
        <f>+★Start初期設定!B20</f>
        <v>4</v>
      </c>
      <c r="B21" s="66">
        <f>+★Start初期設定!C20</f>
        <v>7</v>
      </c>
      <c r="C21" s="267" t="str">
        <f>+★Start初期設定!D20</f>
        <v>土</v>
      </c>
      <c r="D21" s="186"/>
      <c r="E21" s="488"/>
      <c r="F21" s="488"/>
      <c r="G21" s="489"/>
      <c r="H21" s="490"/>
      <c r="I21" s="95">
        <f t="shared" si="0"/>
        <v>0</v>
      </c>
      <c r="J21" s="95">
        <f t="shared" si="1"/>
        <v>0</v>
      </c>
      <c r="K21" s="491">
        <f t="shared" si="2"/>
        <v>0</v>
      </c>
      <c r="L21" s="484">
        <f t="shared" si="3"/>
        <v>0</v>
      </c>
      <c r="M21" s="492">
        <f t="shared" si="19"/>
        <v>0</v>
      </c>
      <c r="N21" s="67">
        <f t="shared" si="20"/>
        <v>0</v>
      </c>
      <c r="O21" s="44">
        <f t="shared" si="21"/>
        <v>0</v>
      </c>
      <c r="P21" s="496">
        <f t="shared" si="22"/>
        <v>0</v>
      </c>
      <c r="Q21" s="754">
        <f>IF(M21&gt;0,IF(時給社員A!$D21=0,M21,0),0)*($M$2*24)</f>
        <v>0</v>
      </c>
      <c r="R21" s="755">
        <f t="shared" si="8"/>
        <v>0</v>
      </c>
      <c r="S21" s="756">
        <f>IF(時給社員A!$D21=0,N21,0)*($M$3*24)</f>
        <v>0</v>
      </c>
      <c r="T21" s="757">
        <f t="shared" si="9"/>
        <v>0</v>
      </c>
      <c r="U21" s="756">
        <f>IF(時給社員A!$D21=0,O21,0)*($M$4*24)</f>
        <v>0</v>
      </c>
      <c r="V21" s="758">
        <f t="shared" si="10"/>
        <v>0</v>
      </c>
      <c r="W21" s="759">
        <f>IF(時給社員A!$D21=0,P21,0)*($M$5*24)</f>
        <v>0</v>
      </c>
      <c r="X21" s="760">
        <f t="shared" si="11"/>
        <v>0</v>
      </c>
      <c r="Y21" s="761">
        <f>IF(AND(M21&gt;0,時給社員A!$D21&lt;&gt;0),M21,0)*($P$2*24)</f>
        <v>0</v>
      </c>
      <c r="Z21" s="760">
        <f t="shared" si="12"/>
        <v>0</v>
      </c>
      <c r="AA21" s="756">
        <f>IF(時給社員A!D21=0,0,N21)*($P$3*24)</f>
        <v>0</v>
      </c>
      <c r="AB21" s="757">
        <f t="shared" si="13"/>
        <v>0</v>
      </c>
      <c r="AC21" s="756">
        <f t="shared" si="14"/>
        <v>0</v>
      </c>
      <c r="AD21" s="758">
        <f t="shared" si="15"/>
        <v>0</v>
      </c>
      <c r="AE21" s="759">
        <f t="shared" si="16"/>
        <v>0</v>
      </c>
      <c r="AF21" s="672">
        <f t="shared" si="17"/>
        <v>0</v>
      </c>
      <c r="AG21" s="78">
        <f t="shared" si="18"/>
        <v>0</v>
      </c>
    </row>
    <row r="22" spans="1:35" ht="13.5" customHeight="1">
      <c r="A22" s="66">
        <f>+★Start初期設定!B21</f>
        <v>4</v>
      </c>
      <c r="B22" s="66">
        <f>+★Start初期設定!C21</f>
        <v>8</v>
      </c>
      <c r="C22" s="267" t="str">
        <f>+★Start初期設定!D21</f>
        <v>日</v>
      </c>
      <c r="D22" s="186"/>
      <c r="E22" s="488"/>
      <c r="F22" s="488"/>
      <c r="G22" s="489"/>
      <c r="H22" s="490"/>
      <c r="I22" s="95">
        <f t="shared" si="0"/>
        <v>0</v>
      </c>
      <c r="J22" s="95">
        <f t="shared" si="1"/>
        <v>0</v>
      </c>
      <c r="K22" s="491">
        <f t="shared" si="2"/>
        <v>0</v>
      </c>
      <c r="L22" s="484">
        <f t="shared" si="3"/>
        <v>0</v>
      </c>
      <c r="M22" s="492">
        <f t="shared" si="19"/>
        <v>0</v>
      </c>
      <c r="N22" s="67">
        <f t="shared" si="20"/>
        <v>0</v>
      </c>
      <c r="O22" s="44">
        <f t="shared" si="21"/>
        <v>0</v>
      </c>
      <c r="P22" s="496">
        <f t="shared" si="22"/>
        <v>0</v>
      </c>
      <c r="Q22" s="754">
        <f>IF(M22&gt;0,IF(時給社員A!$D22=0,M22,0),0)*($M$2*24)</f>
        <v>0</v>
      </c>
      <c r="R22" s="755">
        <f t="shared" si="8"/>
        <v>0</v>
      </c>
      <c r="S22" s="756">
        <f>IF(時給社員A!$D22=0,N22,0)*($M$3*24)</f>
        <v>0</v>
      </c>
      <c r="T22" s="757">
        <f t="shared" si="9"/>
        <v>0</v>
      </c>
      <c r="U22" s="756">
        <f>IF(時給社員A!$D22=0,O22,0)*($M$4*24)</f>
        <v>0</v>
      </c>
      <c r="V22" s="758">
        <f t="shared" si="10"/>
        <v>0</v>
      </c>
      <c r="W22" s="759">
        <f>IF(時給社員A!$D22=0,P22,0)*($M$5*24)</f>
        <v>0</v>
      </c>
      <c r="X22" s="760">
        <f t="shared" si="11"/>
        <v>0</v>
      </c>
      <c r="Y22" s="761">
        <f>IF(AND(M22&gt;0,時給社員A!$D22&lt;&gt;0),M22,0)*($P$2*24)</f>
        <v>0</v>
      </c>
      <c r="Z22" s="760">
        <f t="shared" si="12"/>
        <v>0</v>
      </c>
      <c r="AA22" s="756">
        <f>IF(時給社員A!D22=0,0,N22)*($P$3*24)</f>
        <v>0</v>
      </c>
      <c r="AB22" s="757">
        <f t="shared" si="13"/>
        <v>0</v>
      </c>
      <c r="AC22" s="756">
        <f t="shared" si="14"/>
        <v>0</v>
      </c>
      <c r="AD22" s="758">
        <f t="shared" si="15"/>
        <v>0</v>
      </c>
      <c r="AE22" s="759">
        <f t="shared" si="16"/>
        <v>0</v>
      </c>
      <c r="AF22" s="672">
        <f t="shared" si="17"/>
        <v>0</v>
      </c>
      <c r="AG22" s="78">
        <f t="shared" si="18"/>
        <v>0</v>
      </c>
    </row>
    <row r="23" spans="1:35" ht="13.5" customHeight="1">
      <c r="A23" s="66">
        <f>+★Start初期設定!B22</f>
        <v>4</v>
      </c>
      <c r="B23" s="66">
        <f>+★Start初期設定!C22</f>
        <v>9</v>
      </c>
      <c r="C23" s="267" t="str">
        <f>+★Start初期設定!D22</f>
        <v>月</v>
      </c>
      <c r="D23" s="186"/>
      <c r="E23" s="488"/>
      <c r="F23" s="488"/>
      <c r="G23" s="489"/>
      <c r="H23" s="490"/>
      <c r="I23" s="95">
        <f t="shared" si="0"/>
        <v>0</v>
      </c>
      <c r="J23" s="95">
        <f t="shared" si="1"/>
        <v>0</v>
      </c>
      <c r="K23" s="491">
        <f t="shared" si="2"/>
        <v>0</v>
      </c>
      <c r="L23" s="484">
        <f t="shared" si="3"/>
        <v>0</v>
      </c>
      <c r="M23" s="492">
        <f t="shared" si="19"/>
        <v>0</v>
      </c>
      <c r="N23" s="67">
        <f t="shared" si="20"/>
        <v>0</v>
      </c>
      <c r="O23" s="44">
        <f t="shared" si="21"/>
        <v>0</v>
      </c>
      <c r="P23" s="496">
        <f t="shared" si="22"/>
        <v>0</v>
      </c>
      <c r="Q23" s="754">
        <f>IF(M23&gt;0,IF(時給社員A!$D23=0,M23,0),0)*($M$2*24)</f>
        <v>0</v>
      </c>
      <c r="R23" s="755">
        <f t="shared" si="8"/>
        <v>0</v>
      </c>
      <c r="S23" s="756">
        <f>IF(時給社員A!$D23=0,N23,0)*($M$3*24)</f>
        <v>0</v>
      </c>
      <c r="T23" s="757">
        <f t="shared" si="9"/>
        <v>0</v>
      </c>
      <c r="U23" s="756">
        <f>IF(時給社員A!$D23=0,O23,0)*($M$4*24)</f>
        <v>0</v>
      </c>
      <c r="V23" s="758">
        <f t="shared" si="10"/>
        <v>0</v>
      </c>
      <c r="W23" s="759">
        <f>IF(時給社員A!$D23=0,P23,0)*($M$5*24)</f>
        <v>0</v>
      </c>
      <c r="X23" s="760">
        <f t="shared" si="11"/>
        <v>0</v>
      </c>
      <c r="Y23" s="761">
        <f>IF(AND(M23&gt;0,時給社員A!$D23&lt;&gt;0),M23,0)*($P$2*24)</f>
        <v>0</v>
      </c>
      <c r="Z23" s="760">
        <f t="shared" si="12"/>
        <v>0</v>
      </c>
      <c r="AA23" s="756">
        <f>IF(時給社員A!D23=0,0,N23)*($P$3*24)</f>
        <v>0</v>
      </c>
      <c r="AB23" s="757">
        <f t="shared" si="13"/>
        <v>0</v>
      </c>
      <c r="AC23" s="756">
        <f t="shared" si="14"/>
        <v>0</v>
      </c>
      <c r="AD23" s="758">
        <f t="shared" si="15"/>
        <v>0</v>
      </c>
      <c r="AE23" s="759">
        <f t="shared" si="16"/>
        <v>0</v>
      </c>
      <c r="AF23" s="672">
        <f t="shared" si="17"/>
        <v>0</v>
      </c>
      <c r="AG23" s="78">
        <f t="shared" si="18"/>
        <v>0</v>
      </c>
    </row>
    <row r="24" spans="1:35" ht="15" customHeight="1">
      <c r="A24" s="66">
        <f>+★Start初期設定!B23</f>
        <v>4</v>
      </c>
      <c r="B24" s="66">
        <f>+★Start初期設定!C23</f>
        <v>10</v>
      </c>
      <c r="C24" s="267" t="str">
        <f>+★Start初期設定!D23</f>
        <v>火</v>
      </c>
      <c r="D24" s="186"/>
      <c r="E24" s="488"/>
      <c r="F24" s="488"/>
      <c r="G24" s="489"/>
      <c r="H24" s="490"/>
      <c r="I24" s="95">
        <f t="shared" si="0"/>
        <v>0</v>
      </c>
      <c r="J24" s="95">
        <f t="shared" si="1"/>
        <v>0</v>
      </c>
      <c r="K24" s="491">
        <f t="shared" si="2"/>
        <v>0</v>
      </c>
      <c r="L24" s="484">
        <f t="shared" si="3"/>
        <v>0</v>
      </c>
      <c r="M24" s="492">
        <f t="shared" si="19"/>
        <v>0</v>
      </c>
      <c r="N24" s="67">
        <f t="shared" si="20"/>
        <v>0</v>
      </c>
      <c r="O24" s="44">
        <f t="shared" si="21"/>
        <v>0</v>
      </c>
      <c r="P24" s="496">
        <f t="shared" si="22"/>
        <v>0</v>
      </c>
      <c r="Q24" s="754">
        <f>IF(M24&gt;0,IF(時給社員A!$D24=0,M24,0),0)*($M$2*24)</f>
        <v>0</v>
      </c>
      <c r="R24" s="755">
        <f t="shared" si="8"/>
        <v>0</v>
      </c>
      <c r="S24" s="756">
        <f>IF(時給社員A!$D24=0,N24,0)*($M$3*24)</f>
        <v>0</v>
      </c>
      <c r="T24" s="757">
        <f t="shared" si="9"/>
        <v>0</v>
      </c>
      <c r="U24" s="756">
        <f>IF(時給社員A!$D24=0,O24,0)*($M$4*24)</f>
        <v>0</v>
      </c>
      <c r="V24" s="758">
        <f t="shared" si="10"/>
        <v>0</v>
      </c>
      <c r="W24" s="759">
        <f>IF(時給社員A!$D24=0,P24,0)*($M$5*24)</f>
        <v>0</v>
      </c>
      <c r="X24" s="760">
        <f t="shared" si="11"/>
        <v>0</v>
      </c>
      <c r="Y24" s="761">
        <f>IF(AND(M24&gt;0,時給社員A!$D24&lt;&gt;0),M24,0)*($P$2*24)</f>
        <v>0</v>
      </c>
      <c r="Z24" s="760">
        <f t="shared" si="12"/>
        <v>0</v>
      </c>
      <c r="AA24" s="756">
        <f>IF(時給社員A!D24=0,0,N24)*($P$3*24)</f>
        <v>0</v>
      </c>
      <c r="AB24" s="757">
        <f t="shared" si="13"/>
        <v>0</v>
      </c>
      <c r="AC24" s="756">
        <f t="shared" si="14"/>
        <v>0</v>
      </c>
      <c r="AD24" s="758">
        <f t="shared" si="15"/>
        <v>0</v>
      </c>
      <c r="AE24" s="759">
        <f t="shared" si="16"/>
        <v>0</v>
      </c>
      <c r="AF24" s="672">
        <f t="shared" si="17"/>
        <v>0</v>
      </c>
      <c r="AG24" s="78">
        <f t="shared" si="18"/>
        <v>0</v>
      </c>
    </row>
    <row r="25" spans="1:35" ht="13.5" customHeight="1">
      <c r="A25" s="66">
        <f>+★Start初期設定!B24</f>
        <v>4</v>
      </c>
      <c r="B25" s="66">
        <f>+★Start初期設定!C24</f>
        <v>11</v>
      </c>
      <c r="C25" s="267" t="str">
        <f>+★Start初期設定!D24</f>
        <v>水</v>
      </c>
      <c r="D25" s="186"/>
      <c r="E25" s="488"/>
      <c r="F25" s="488"/>
      <c r="G25" s="489"/>
      <c r="H25" s="490"/>
      <c r="I25" s="95">
        <f t="shared" si="0"/>
        <v>0</v>
      </c>
      <c r="J25" s="95">
        <f t="shared" si="1"/>
        <v>0</v>
      </c>
      <c r="K25" s="491">
        <f t="shared" si="2"/>
        <v>0</v>
      </c>
      <c r="L25" s="484">
        <f t="shared" si="3"/>
        <v>0</v>
      </c>
      <c r="M25" s="492">
        <f t="shared" si="19"/>
        <v>0</v>
      </c>
      <c r="N25" s="67">
        <f t="shared" si="20"/>
        <v>0</v>
      </c>
      <c r="O25" s="44">
        <f t="shared" si="21"/>
        <v>0</v>
      </c>
      <c r="P25" s="496">
        <f t="shared" si="22"/>
        <v>0</v>
      </c>
      <c r="Q25" s="754">
        <f>IF(M25&gt;0,IF(時給社員A!$D25=0,M25,0),0)*($M$2*24)</f>
        <v>0</v>
      </c>
      <c r="R25" s="755">
        <f t="shared" si="8"/>
        <v>0</v>
      </c>
      <c r="S25" s="756">
        <f>IF(時給社員A!$D25=0,N25,0)*($M$3*24)</f>
        <v>0</v>
      </c>
      <c r="T25" s="757">
        <f t="shared" si="9"/>
        <v>0</v>
      </c>
      <c r="U25" s="756">
        <f>IF(時給社員A!$D25=0,O25,0)*($M$4*24)</f>
        <v>0</v>
      </c>
      <c r="V25" s="758">
        <f t="shared" si="10"/>
        <v>0</v>
      </c>
      <c r="W25" s="759">
        <f>IF(時給社員A!$D25=0,P25,0)*($M$5*24)</f>
        <v>0</v>
      </c>
      <c r="X25" s="760">
        <f t="shared" si="11"/>
        <v>0</v>
      </c>
      <c r="Y25" s="761">
        <f>IF(AND(M25&gt;0,時給社員A!$D25&lt;&gt;0),M25,0)*($P$2*24)</f>
        <v>0</v>
      </c>
      <c r="Z25" s="760">
        <f t="shared" si="12"/>
        <v>0</v>
      </c>
      <c r="AA25" s="756">
        <f>IF(時給社員A!D25=0,0,N25)*($P$3*24)</f>
        <v>0</v>
      </c>
      <c r="AB25" s="757">
        <f t="shared" si="13"/>
        <v>0</v>
      </c>
      <c r="AC25" s="756">
        <f t="shared" si="14"/>
        <v>0</v>
      </c>
      <c r="AD25" s="758">
        <f t="shared" si="15"/>
        <v>0</v>
      </c>
      <c r="AE25" s="759">
        <f t="shared" si="16"/>
        <v>0</v>
      </c>
      <c r="AF25" s="672">
        <f t="shared" si="17"/>
        <v>0</v>
      </c>
      <c r="AG25" s="78">
        <f t="shared" si="18"/>
        <v>0</v>
      </c>
    </row>
    <row r="26" spans="1:35" ht="13.5" customHeight="1">
      <c r="A26" s="66">
        <f>+★Start初期設定!B25</f>
        <v>4</v>
      </c>
      <c r="B26" s="66">
        <f>+★Start初期設定!C25</f>
        <v>12</v>
      </c>
      <c r="C26" s="267" t="str">
        <f>+★Start初期設定!D25</f>
        <v>木</v>
      </c>
      <c r="D26" s="186"/>
      <c r="E26" s="488"/>
      <c r="F26" s="488"/>
      <c r="G26" s="489"/>
      <c r="H26" s="490"/>
      <c r="I26" s="95">
        <f t="shared" si="0"/>
        <v>0</v>
      </c>
      <c r="J26" s="95">
        <f t="shared" si="1"/>
        <v>0</v>
      </c>
      <c r="K26" s="491">
        <f t="shared" si="2"/>
        <v>0</v>
      </c>
      <c r="L26" s="484">
        <f t="shared" si="3"/>
        <v>0</v>
      </c>
      <c r="M26" s="492">
        <f t="shared" si="19"/>
        <v>0</v>
      </c>
      <c r="N26" s="67">
        <f t="shared" si="20"/>
        <v>0</v>
      </c>
      <c r="O26" s="44">
        <f t="shared" si="21"/>
        <v>0</v>
      </c>
      <c r="P26" s="496">
        <f t="shared" si="22"/>
        <v>0</v>
      </c>
      <c r="Q26" s="754">
        <f>IF(M26&gt;0,IF(時給社員A!$D26=0,M26,0),0)*($M$2*24)</f>
        <v>0</v>
      </c>
      <c r="R26" s="755">
        <f t="shared" si="8"/>
        <v>0</v>
      </c>
      <c r="S26" s="756">
        <f>IF(時給社員A!$D26=0,N26,0)*($M$3*24)</f>
        <v>0</v>
      </c>
      <c r="T26" s="757">
        <f t="shared" si="9"/>
        <v>0</v>
      </c>
      <c r="U26" s="756">
        <f>IF(時給社員A!$D26=0,O26,0)*($M$4*24)</f>
        <v>0</v>
      </c>
      <c r="V26" s="758">
        <f t="shared" si="10"/>
        <v>0</v>
      </c>
      <c r="W26" s="759">
        <f>IF(時給社員A!$D26=0,P26,0)*($M$5*24)</f>
        <v>0</v>
      </c>
      <c r="X26" s="760">
        <f t="shared" si="11"/>
        <v>0</v>
      </c>
      <c r="Y26" s="761">
        <f>IF(AND(M26&gt;0,時給社員A!$D26&lt;&gt;0),M26,0)*($P$2*24)</f>
        <v>0</v>
      </c>
      <c r="Z26" s="760">
        <f t="shared" si="12"/>
        <v>0</v>
      </c>
      <c r="AA26" s="756">
        <f>IF(時給社員A!D26=0,0,N26)*($P$3*24)</f>
        <v>0</v>
      </c>
      <c r="AB26" s="757">
        <f t="shared" si="13"/>
        <v>0</v>
      </c>
      <c r="AC26" s="756">
        <f t="shared" si="14"/>
        <v>0</v>
      </c>
      <c r="AD26" s="758">
        <f t="shared" si="15"/>
        <v>0</v>
      </c>
      <c r="AE26" s="759">
        <f t="shared" si="16"/>
        <v>0</v>
      </c>
      <c r="AF26" s="672">
        <f t="shared" si="17"/>
        <v>0</v>
      </c>
      <c r="AG26" s="78">
        <f t="shared" si="18"/>
        <v>0</v>
      </c>
    </row>
    <row r="27" spans="1:35" ht="13.5" customHeight="1">
      <c r="A27" s="66">
        <f>+★Start初期設定!B26</f>
        <v>4</v>
      </c>
      <c r="B27" s="66">
        <f>+★Start初期設定!C26</f>
        <v>13</v>
      </c>
      <c r="C27" s="267" t="str">
        <f>+★Start初期設定!D26</f>
        <v>金</v>
      </c>
      <c r="D27" s="186"/>
      <c r="E27" s="488"/>
      <c r="F27" s="488"/>
      <c r="G27" s="489"/>
      <c r="H27" s="490"/>
      <c r="I27" s="95">
        <f t="shared" si="0"/>
        <v>0</v>
      </c>
      <c r="J27" s="95">
        <f t="shared" si="1"/>
        <v>0</v>
      </c>
      <c r="K27" s="491">
        <f t="shared" si="2"/>
        <v>0</v>
      </c>
      <c r="L27" s="484">
        <f t="shared" si="3"/>
        <v>0</v>
      </c>
      <c r="M27" s="492">
        <f t="shared" si="19"/>
        <v>0</v>
      </c>
      <c r="N27" s="67">
        <f t="shared" si="20"/>
        <v>0</v>
      </c>
      <c r="O27" s="44">
        <f t="shared" si="21"/>
        <v>0</v>
      </c>
      <c r="P27" s="496">
        <f t="shared" si="22"/>
        <v>0</v>
      </c>
      <c r="Q27" s="754">
        <f>IF(M27&gt;0,IF(時給社員A!$D27=0,M27,0),0)*($M$2*24)</f>
        <v>0</v>
      </c>
      <c r="R27" s="755">
        <f t="shared" si="8"/>
        <v>0</v>
      </c>
      <c r="S27" s="756">
        <f>IF(時給社員A!$D27=0,N27,0)*($M$3*24)</f>
        <v>0</v>
      </c>
      <c r="T27" s="757">
        <f t="shared" si="9"/>
        <v>0</v>
      </c>
      <c r="U27" s="756">
        <f>IF(時給社員A!$D27=0,O27,0)*($M$4*24)</f>
        <v>0</v>
      </c>
      <c r="V27" s="758">
        <f t="shared" si="10"/>
        <v>0</v>
      </c>
      <c r="W27" s="759">
        <f>IF(時給社員A!$D27=0,P27,0)*($M$5*24)</f>
        <v>0</v>
      </c>
      <c r="X27" s="760">
        <f t="shared" si="11"/>
        <v>0</v>
      </c>
      <c r="Y27" s="761">
        <f>IF(AND(M27&gt;0,時給社員A!$D27&lt;&gt;0),M27,0)*($P$2*24)</f>
        <v>0</v>
      </c>
      <c r="Z27" s="760">
        <f t="shared" si="12"/>
        <v>0</v>
      </c>
      <c r="AA27" s="756">
        <f>IF(時給社員A!D27=0,0,N27)*($P$3*24)</f>
        <v>0</v>
      </c>
      <c r="AB27" s="757">
        <f t="shared" si="13"/>
        <v>0</v>
      </c>
      <c r="AC27" s="756">
        <f t="shared" si="14"/>
        <v>0</v>
      </c>
      <c r="AD27" s="758">
        <f t="shared" si="15"/>
        <v>0</v>
      </c>
      <c r="AE27" s="759">
        <f t="shared" si="16"/>
        <v>0</v>
      </c>
      <c r="AF27" s="672">
        <f t="shared" si="17"/>
        <v>0</v>
      </c>
      <c r="AG27" s="78">
        <f t="shared" si="18"/>
        <v>0</v>
      </c>
    </row>
    <row r="28" spans="1:35" ht="13.5" customHeight="1">
      <c r="A28" s="66">
        <f>+★Start初期設定!B27</f>
        <v>4</v>
      </c>
      <c r="B28" s="66">
        <f>+★Start初期設定!C27</f>
        <v>14</v>
      </c>
      <c r="C28" s="267" t="str">
        <f>+★Start初期設定!D27</f>
        <v>土</v>
      </c>
      <c r="D28" s="186"/>
      <c r="E28" s="488"/>
      <c r="F28" s="488"/>
      <c r="G28" s="489"/>
      <c r="H28" s="490"/>
      <c r="I28" s="95">
        <f t="shared" si="0"/>
        <v>0</v>
      </c>
      <c r="J28" s="95">
        <f t="shared" si="1"/>
        <v>0</v>
      </c>
      <c r="K28" s="491">
        <f t="shared" si="2"/>
        <v>0</v>
      </c>
      <c r="L28" s="484">
        <f t="shared" si="3"/>
        <v>0</v>
      </c>
      <c r="M28" s="492">
        <f t="shared" si="19"/>
        <v>0</v>
      </c>
      <c r="N28" s="67">
        <f t="shared" si="20"/>
        <v>0</v>
      </c>
      <c r="O28" s="44">
        <f t="shared" si="21"/>
        <v>0</v>
      </c>
      <c r="P28" s="496">
        <f t="shared" si="22"/>
        <v>0</v>
      </c>
      <c r="Q28" s="754">
        <f>IF(M28&gt;0,IF(時給社員A!$D28=0,M28,0),0)*($M$2*24)</f>
        <v>0</v>
      </c>
      <c r="R28" s="755">
        <f t="shared" si="8"/>
        <v>0</v>
      </c>
      <c r="S28" s="756">
        <f>IF(時給社員A!$D28=0,N28,0)*($M$3*24)</f>
        <v>0</v>
      </c>
      <c r="T28" s="757">
        <f t="shared" si="9"/>
        <v>0</v>
      </c>
      <c r="U28" s="756">
        <f>IF(時給社員A!$D28=0,O28,0)*($M$4*24)</f>
        <v>0</v>
      </c>
      <c r="V28" s="758">
        <f t="shared" si="10"/>
        <v>0</v>
      </c>
      <c r="W28" s="759">
        <f>IF(時給社員A!$D28=0,P28,0)*($M$5*24)</f>
        <v>0</v>
      </c>
      <c r="X28" s="760">
        <f t="shared" si="11"/>
        <v>0</v>
      </c>
      <c r="Y28" s="761">
        <f>IF(AND(M28&gt;0,時給社員A!$D28&lt;&gt;0),M28,0)*($P$2*24)</f>
        <v>0</v>
      </c>
      <c r="Z28" s="760">
        <f t="shared" si="12"/>
        <v>0</v>
      </c>
      <c r="AA28" s="756">
        <f>IF(時給社員A!D28=0,0,N28)*($P$3*24)</f>
        <v>0</v>
      </c>
      <c r="AB28" s="757">
        <f t="shared" si="13"/>
        <v>0</v>
      </c>
      <c r="AC28" s="756">
        <f t="shared" si="14"/>
        <v>0</v>
      </c>
      <c r="AD28" s="758">
        <f t="shared" si="15"/>
        <v>0</v>
      </c>
      <c r="AE28" s="759">
        <f t="shared" si="16"/>
        <v>0</v>
      </c>
      <c r="AF28" s="672">
        <f t="shared" si="17"/>
        <v>0</v>
      </c>
      <c r="AG28" s="78">
        <f t="shared" si="18"/>
        <v>0</v>
      </c>
    </row>
    <row r="29" spans="1:35" ht="13.5" customHeight="1">
      <c r="A29" s="66">
        <f>+★Start初期設定!B28</f>
        <v>4</v>
      </c>
      <c r="B29" s="66">
        <f>+★Start初期設定!C28</f>
        <v>15</v>
      </c>
      <c r="C29" s="267" t="str">
        <f>+★Start初期設定!D28</f>
        <v>日</v>
      </c>
      <c r="D29" s="186"/>
      <c r="E29" s="488"/>
      <c r="F29" s="488"/>
      <c r="G29" s="489"/>
      <c r="H29" s="490"/>
      <c r="I29" s="95">
        <f t="shared" si="0"/>
        <v>0</v>
      </c>
      <c r="J29" s="95">
        <f t="shared" si="1"/>
        <v>0</v>
      </c>
      <c r="K29" s="491">
        <f t="shared" si="2"/>
        <v>0</v>
      </c>
      <c r="L29" s="484">
        <f t="shared" si="3"/>
        <v>0</v>
      </c>
      <c r="M29" s="492">
        <f t="shared" si="19"/>
        <v>0</v>
      </c>
      <c r="N29" s="67">
        <f t="shared" si="20"/>
        <v>0</v>
      </c>
      <c r="O29" s="44">
        <f t="shared" si="21"/>
        <v>0</v>
      </c>
      <c r="P29" s="496">
        <f t="shared" si="22"/>
        <v>0</v>
      </c>
      <c r="Q29" s="754">
        <f>IF(M29&gt;0,IF(時給社員A!$D29=0,M29,0),0)*($M$2*24)</f>
        <v>0</v>
      </c>
      <c r="R29" s="755">
        <f t="shared" si="8"/>
        <v>0</v>
      </c>
      <c r="S29" s="756">
        <f>IF(時給社員A!$D29=0,N29,0)*($M$3*24)</f>
        <v>0</v>
      </c>
      <c r="T29" s="757">
        <f t="shared" si="9"/>
        <v>0</v>
      </c>
      <c r="U29" s="756">
        <f>IF(時給社員A!$D29=0,O29,0)*($M$4*24)</f>
        <v>0</v>
      </c>
      <c r="V29" s="758">
        <f t="shared" si="10"/>
        <v>0</v>
      </c>
      <c r="W29" s="759">
        <f>IF(時給社員A!$D29=0,P29,0)*($M$5*24)</f>
        <v>0</v>
      </c>
      <c r="X29" s="760">
        <f t="shared" si="11"/>
        <v>0</v>
      </c>
      <c r="Y29" s="761">
        <f>IF(AND(M29&gt;0,時給社員A!$D29&lt;&gt;0),M29,0)*($P$2*24)</f>
        <v>0</v>
      </c>
      <c r="Z29" s="760">
        <f t="shared" si="12"/>
        <v>0</v>
      </c>
      <c r="AA29" s="756">
        <f>IF(時給社員A!D29=0,0,N29)*($P$3*24)</f>
        <v>0</v>
      </c>
      <c r="AB29" s="757">
        <f t="shared" si="13"/>
        <v>0</v>
      </c>
      <c r="AC29" s="756">
        <f t="shared" si="14"/>
        <v>0</v>
      </c>
      <c r="AD29" s="758">
        <f t="shared" si="15"/>
        <v>0</v>
      </c>
      <c r="AE29" s="759">
        <f t="shared" si="16"/>
        <v>0</v>
      </c>
      <c r="AF29" s="672">
        <f t="shared" si="17"/>
        <v>0</v>
      </c>
      <c r="AG29" s="78">
        <f t="shared" si="18"/>
        <v>0</v>
      </c>
    </row>
    <row r="30" spans="1:35" ht="13.5" customHeight="1">
      <c r="A30" s="66">
        <f>+★Start初期設定!B29</f>
        <v>4</v>
      </c>
      <c r="B30" s="66">
        <f>+★Start初期設定!C29</f>
        <v>16</v>
      </c>
      <c r="C30" s="267" t="str">
        <f>+★Start初期設定!D29</f>
        <v>月</v>
      </c>
      <c r="D30" s="186"/>
      <c r="E30" s="488"/>
      <c r="F30" s="488"/>
      <c r="G30" s="489"/>
      <c r="H30" s="490"/>
      <c r="I30" s="95">
        <f t="shared" si="0"/>
        <v>0</v>
      </c>
      <c r="J30" s="95">
        <f t="shared" si="1"/>
        <v>0</v>
      </c>
      <c r="K30" s="491">
        <f t="shared" si="2"/>
        <v>0</v>
      </c>
      <c r="L30" s="484">
        <f t="shared" si="3"/>
        <v>0</v>
      </c>
      <c r="M30" s="492">
        <f t="shared" si="19"/>
        <v>0</v>
      </c>
      <c r="N30" s="67">
        <f t="shared" si="20"/>
        <v>0</v>
      </c>
      <c r="O30" s="44">
        <f t="shared" si="21"/>
        <v>0</v>
      </c>
      <c r="P30" s="496">
        <f t="shared" si="22"/>
        <v>0</v>
      </c>
      <c r="Q30" s="754">
        <f>IF(M30&gt;0,IF(時給社員A!$D30=0,M30,0),0)*($M$2*24)</f>
        <v>0</v>
      </c>
      <c r="R30" s="755">
        <f t="shared" si="8"/>
        <v>0</v>
      </c>
      <c r="S30" s="756">
        <f>IF(時給社員A!$D30=0,N30,0)*($M$3*24)</f>
        <v>0</v>
      </c>
      <c r="T30" s="757">
        <f t="shared" si="9"/>
        <v>0</v>
      </c>
      <c r="U30" s="756">
        <f>IF(時給社員A!$D30=0,O30,0)*($M$4*24)</f>
        <v>0</v>
      </c>
      <c r="V30" s="758">
        <f t="shared" si="10"/>
        <v>0</v>
      </c>
      <c r="W30" s="759">
        <f>IF(時給社員A!$D30=0,P30,0)*($M$5*24)</f>
        <v>0</v>
      </c>
      <c r="X30" s="760">
        <f t="shared" si="11"/>
        <v>0</v>
      </c>
      <c r="Y30" s="761">
        <f>IF(AND(M30&gt;0,時給社員A!$D30&lt;&gt;0),M30,0)*($P$2*24)</f>
        <v>0</v>
      </c>
      <c r="Z30" s="760">
        <f t="shared" si="12"/>
        <v>0</v>
      </c>
      <c r="AA30" s="756">
        <f>IF(時給社員A!D30=0,0,N30)*($P$3*24)</f>
        <v>0</v>
      </c>
      <c r="AB30" s="757">
        <f t="shared" si="13"/>
        <v>0</v>
      </c>
      <c r="AC30" s="756">
        <f t="shared" si="14"/>
        <v>0</v>
      </c>
      <c r="AD30" s="758">
        <f t="shared" si="15"/>
        <v>0</v>
      </c>
      <c r="AE30" s="759">
        <f t="shared" si="16"/>
        <v>0</v>
      </c>
      <c r="AF30" s="672">
        <f t="shared" si="17"/>
        <v>0</v>
      </c>
      <c r="AG30" s="78">
        <f t="shared" si="18"/>
        <v>0</v>
      </c>
    </row>
    <row r="31" spans="1:35" ht="13.5" customHeight="1">
      <c r="A31" s="66">
        <f>+★Start初期設定!B30</f>
        <v>4</v>
      </c>
      <c r="B31" s="66">
        <f>+★Start初期設定!C30</f>
        <v>17</v>
      </c>
      <c r="C31" s="267" t="str">
        <f>+★Start初期設定!D30</f>
        <v>火</v>
      </c>
      <c r="D31" s="186"/>
      <c r="E31" s="488"/>
      <c r="F31" s="488"/>
      <c r="G31" s="489"/>
      <c r="H31" s="490"/>
      <c r="I31" s="95">
        <f t="shared" si="0"/>
        <v>0</v>
      </c>
      <c r="J31" s="95">
        <f t="shared" si="1"/>
        <v>0</v>
      </c>
      <c r="K31" s="491">
        <f t="shared" si="2"/>
        <v>0</v>
      </c>
      <c r="L31" s="484">
        <f t="shared" si="3"/>
        <v>0</v>
      </c>
      <c r="M31" s="492">
        <f t="shared" si="19"/>
        <v>0</v>
      </c>
      <c r="N31" s="67">
        <f t="shared" si="20"/>
        <v>0</v>
      </c>
      <c r="O31" s="44">
        <f t="shared" si="21"/>
        <v>0</v>
      </c>
      <c r="P31" s="496">
        <f t="shared" si="22"/>
        <v>0</v>
      </c>
      <c r="Q31" s="754">
        <f>IF(M31&gt;0,IF(時給社員A!$D31=0,M31,0),0)*($M$2*24)</f>
        <v>0</v>
      </c>
      <c r="R31" s="755">
        <f t="shared" si="8"/>
        <v>0</v>
      </c>
      <c r="S31" s="756">
        <f>IF(時給社員A!$D31=0,N31,0)*($M$3*24)</f>
        <v>0</v>
      </c>
      <c r="T31" s="757">
        <f t="shared" si="9"/>
        <v>0</v>
      </c>
      <c r="U31" s="756">
        <f>IF(時給社員A!$D31=0,O31,0)*($M$4*24)</f>
        <v>0</v>
      </c>
      <c r="V31" s="758">
        <f t="shared" si="10"/>
        <v>0</v>
      </c>
      <c r="W31" s="759">
        <f>IF(時給社員A!$D31=0,P31,0)*($M$5*24)</f>
        <v>0</v>
      </c>
      <c r="X31" s="760">
        <f t="shared" si="11"/>
        <v>0</v>
      </c>
      <c r="Y31" s="761">
        <f>IF(AND(M31&gt;0,時給社員A!$D31&lt;&gt;0),M31,0)*($P$2*24)</f>
        <v>0</v>
      </c>
      <c r="Z31" s="760">
        <f t="shared" si="12"/>
        <v>0</v>
      </c>
      <c r="AA31" s="756">
        <f>IF(時給社員A!D31=0,0,N31)*($P$3*24)</f>
        <v>0</v>
      </c>
      <c r="AB31" s="757">
        <f t="shared" si="13"/>
        <v>0</v>
      </c>
      <c r="AC31" s="756">
        <f t="shared" si="14"/>
        <v>0</v>
      </c>
      <c r="AD31" s="758">
        <f t="shared" si="15"/>
        <v>0</v>
      </c>
      <c r="AE31" s="759">
        <f t="shared" si="16"/>
        <v>0</v>
      </c>
      <c r="AF31" s="672">
        <f t="shared" si="17"/>
        <v>0</v>
      </c>
      <c r="AG31" s="78">
        <f t="shared" si="18"/>
        <v>0</v>
      </c>
    </row>
    <row r="32" spans="1:35" ht="13.5" customHeight="1">
      <c r="A32" s="66">
        <f>+★Start初期設定!B31</f>
        <v>4</v>
      </c>
      <c r="B32" s="66">
        <f>+★Start初期設定!C31</f>
        <v>18</v>
      </c>
      <c r="C32" s="267" t="str">
        <f>+★Start初期設定!D31</f>
        <v>水</v>
      </c>
      <c r="D32" s="186"/>
      <c r="E32" s="488"/>
      <c r="F32" s="488"/>
      <c r="G32" s="489"/>
      <c r="H32" s="490"/>
      <c r="I32" s="95">
        <f t="shared" si="0"/>
        <v>0</v>
      </c>
      <c r="J32" s="95">
        <f t="shared" si="1"/>
        <v>0</v>
      </c>
      <c r="K32" s="491">
        <f t="shared" si="2"/>
        <v>0</v>
      </c>
      <c r="L32" s="484">
        <f t="shared" si="3"/>
        <v>0</v>
      </c>
      <c r="M32" s="492">
        <f t="shared" si="19"/>
        <v>0</v>
      </c>
      <c r="N32" s="67">
        <f t="shared" si="20"/>
        <v>0</v>
      </c>
      <c r="O32" s="44">
        <f t="shared" si="21"/>
        <v>0</v>
      </c>
      <c r="P32" s="496">
        <f t="shared" si="22"/>
        <v>0</v>
      </c>
      <c r="Q32" s="754">
        <f>IF(M32&gt;0,IF(時給社員A!$D32=0,M32,0),0)*($M$2*24)</f>
        <v>0</v>
      </c>
      <c r="R32" s="755">
        <f t="shared" si="8"/>
        <v>0</v>
      </c>
      <c r="S32" s="756">
        <f>IF(時給社員A!$D32=0,N32,0)*($M$3*24)</f>
        <v>0</v>
      </c>
      <c r="T32" s="757">
        <f t="shared" si="9"/>
        <v>0</v>
      </c>
      <c r="U32" s="756">
        <f>IF(時給社員A!$D32=0,O32,0)*($M$4*24)</f>
        <v>0</v>
      </c>
      <c r="V32" s="758">
        <f t="shared" si="10"/>
        <v>0</v>
      </c>
      <c r="W32" s="759">
        <f>IF(時給社員A!$D32=0,P32,0)*($M$5*24)</f>
        <v>0</v>
      </c>
      <c r="X32" s="760">
        <f t="shared" si="11"/>
        <v>0</v>
      </c>
      <c r="Y32" s="761">
        <f>IF(AND(M32&gt;0,時給社員A!$D32&lt;&gt;0),M32,0)*($P$2*24)</f>
        <v>0</v>
      </c>
      <c r="Z32" s="760">
        <f t="shared" si="12"/>
        <v>0</v>
      </c>
      <c r="AA32" s="756">
        <f>IF(時給社員A!D32=0,0,N32)*($P$3*24)</f>
        <v>0</v>
      </c>
      <c r="AB32" s="757">
        <f t="shared" si="13"/>
        <v>0</v>
      </c>
      <c r="AC32" s="756">
        <f t="shared" si="14"/>
        <v>0</v>
      </c>
      <c r="AD32" s="758">
        <f t="shared" si="15"/>
        <v>0</v>
      </c>
      <c r="AE32" s="759">
        <f t="shared" si="16"/>
        <v>0</v>
      </c>
      <c r="AF32" s="672">
        <f t="shared" si="17"/>
        <v>0</v>
      </c>
      <c r="AG32" s="78">
        <f t="shared" si="18"/>
        <v>0</v>
      </c>
    </row>
    <row r="33" spans="1:33" ht="13.5" customHeight="1">
      <c r="A33" s="66">
        <f>+★Start初期設定!B32</f>
        <v>4</v>
      </c>
      <c r="B33" s="66">
        <f>+★Start初期設定!C32</f>
        <v>19</v>
      </c>
      <c r="C33" s="267" t="str">
        <f>+★Start初期設定!D32</f>
        <v>木</v>
      </c>
      <c r="D33" s="186"/>
      <c r="E33" s="488"/>
      <c r="F33" s="488"/>
      <c r="G33" s="489"/>
      <c r="H33" s="490"/>
      <c r="I33" s="95">
        <f t="shared" si="0"/>
        <v>0</v>
      </c>
      <c r="J33" s="95">
        <f t="shared" si="1"/>
        <v>0</v>
      </c>
      <c r="K33" s="491">
        <f t="shared" si="2"/>
        <v>0</v>
      </c>
      <c r="L33" s="484">
        <f t="shared" si="3"/>
        <v>0</v>
      </c>
      <c r="M33" s="492">
        <f t="shared" si="19"/>
        <v>0</v>
      </c>
      <c r="N33" s="67">
        <f t="shared" si="20"/>
        <v>0</v>
      </c>
      <c r="O33" s="44">
        <f t="shared" si="21"/>
        <v>0</v>
      </c>
      <c r="P33" s="496">
        <f t="shared" si="22"/>
        <v>0</v>
      </c>
      <c r="Q33" s="754">
        <f>IF(M33&gt;0,IF(時給社員A!$D33=0,M33,0),0)*($M$2*24)</f>
        <v>0</v>
      </c>
      <c r="R33" s="755">
        <f t="shared" si="8"/>
        <v>0</v>
      </c>
      <c r="S33" s="756">
        <f>IF(時給社員A!$D33=0,N33,0)*($M$3*24)</f>
        <v>0</v>
      </c>
      <c r="T33" s="757">
        <f t="shared" si="9"/>
        <v>0</v>
      </c>
      <c r="U33" s="756">
        <f>IF(時給社員A!$D33=0,O33,0)*($M$4*24)</f>
        <v>0</v>
      </c>
      <c r="V33" s="758">
        <f t="shared" si="10"/>
        <v>0</v>
      </c>
      <c r="W33" s="759">
        <f>IF(時給社員A!$D33=0,P33,0)*($M$5*24)</f>
        <v>0</v>
      </c>
      <c r="X33" s="760">
        <f t="shared" si="11"/>
        <v>0</v>
      </c>
      <c r="Y33" s="761">
        <f>IF(AND(M33&gt;0,時給社員A!$D33&lt;&gt;0),M33,0)*($P$2*24)</f>
        <v>0</v>
      </c>
      <c r="Z33" s="760">
        <f t="shared" si="12"/>
        <v>0</v>
      </c>
      <c r="AA33" s="756">
        <f>IF(時給社員A!D33=0,0,N33)*($P$3*24)</f>
        <v>0</v>
      </c>
      <c r="AB33" s="757">
        <f t="shared" si="13"/>
        <v>0</v>
      </c>
      <c r="AC33" s="756">
        <f t="shared" si="14"/>
        <v>0</v>
      </c>
      <c r="AD33" s="758">
        <f t="shared" si="15"/>
        <v>0</v>
      </c>
      <c r="AE33" s="759">
        <f t="shared" si="16"/>
        <v>0</v>
      </c>
      <c r="AF33" s="672">
        <f t="shared" si="17"/>
        <v>0</v>
      </c>
      <c r="AG33" s="78">
        <f t="shared" si="18"/>
        <v>0</v>
      </c>
    </row>
    <row r="34" spans="1:33" ht="13.5" customHeight="1">
      <c r="A34" s="66">
        <f>+★Start初期設定!B33</f>
        <v>4</v>
      </c>
      <c r="B34" s="66">
        <f>+★Start初期設定!C33</f>
        <v>20</v>
      </c>
      <c r="C34" s="267" t="str">
        <f>+★Start初期設定!D33</f>
        <v>金</v>
      </c>
      <c r="D34" s="186"/>
      <c r="E34" s="488"/>
      <c r="F34" s="488"/>
      <c r="G34" s="489"/>
      <c r="H34" s="490"/>
      <c r="I34" s="95">
        <f t="shared" si="0"/>
        <v>0</v>
      </c>
      <c r="J34" s="95">
        <f t="shared" si="1"/>
        <v>0</v>
      </c>
      <c r="K34" s="491">
        <f t="shared" si="2"/>
        <v>0</v>
      </c>
      <c r="L34" s="484">
        <f t="shared" si="3"/>
        <v>0</v>
      </c>
      <c r="M34" s="492">
        <f t="shared" si="19"/>
        <v>0</v>
      </c>
      <c r="N34" s="67">
        <f t="shared" si="20"/>
        <v>0</v>
      </c>
      <c r="O34" s="44">
        <f t="shared" si="21"/>
        <v>0</v>
      </c>
      <c r="P34" s="496">
        <f t="shared" si="22"/>
        <v>0</v>
      </c>
      <c r="Q34" s="754">
        <f>IF(M34&gt;0,IF(時給社員A!$D34=0,M34,0),0)*($M$2*24)</f>
        <v>0</v>
      </c>
      <c r="R34" s="755">
        <f t="shared" si="8"/>
        <v>0</v>
      </c>
      <c r="S34" s="756">
        <f>IF(時給社員A!$D34=0,N34,0)*($M$3*24)</f>
        <v>0</v>
      </c>
      <c r="T34" s="757">
        <f t="shared" si="9"/>
        <v>0</v>
      </c>
      <c r="U34" s="756">
        <f>IF(時給社員A!$D34=0,O34,0)*($M$4*24)</f>
        <v>0</v>
      </c>
      <c r="V34" s="758">
        <f t="shared" si="10"/>
        <v>0</v>
      </c>
      <c r="W34" s="759">
        <f>IF(時給社員A!$D34=0,P34,0)*($M$5*24)</f>
        <v>0</v>
      </c>
      <c r="X34" s="760">
        <f t="shared" si="11"/>
        <v>0</v>
      </c>
      <c r="Y34" s="761">
        <f>IF(AND(M34&gt;0,時給社員A!$D34&lt;&gt;0),M34,0)*($P$2*24)</f>
        <v>0</v>
      </c>
      <c r="Z34" s="760">
        <f t="shared" si="12"/>
        <v>0</v>
      </c>
      <c r="AA34" s="756">
        <f>IF(時給社員A!D34=0,0,N34)*($P$3*24)</f>
        <v>0</v>
      </c>
      <c r="AB34" s="757">
        <f t="shared" si="13"/>
        <v>0</v>
      </c>
      <c r="AC34" s="756">
        <f t="shared" si="14"/>
        <v>0</v>
      </c>
      <c r="AD34" s="758">
        <f t="shared" si="15"/>
        <v>0</v>
      </c>
      <c r="AE34" s="759">
        <f t="shared" si="16"/>
        <v>0</v>
      </c>
      <c r="AF34" s="672">
        <f t="shared" si="17"/>
        <v>0</v>
      </c>
      <c r="AG34" s="78">
        <f t="shared" si="18"/>
        <v>0</v>
      </c>
    </row>
    <row r="35" spans="1:33" ht="13.5" customHeight="1">
      <c r="A35" s="66">
        <f>+★Start初期設定!B34</f>
        <v>4</v>
      </c>
      <c r="B35" s="66">
        <f>+★Start初期設定!C34</f>
        <v>21</v>
      </c>
      <c r="C35" s="267" t="str">
        <f>+★Start初期設定!D34</f>
        <v>土</v>
      </c>
      <c r="D35" s="186"/>
      <c r="E35" s="488"/>
      <c r="F35" s="488"/>
      <c r="G35" s="489"/>
      <c r="H35" s="490"/>
      <c r="I35" s="95">
        <f t="shared" si="0"/>
        <v>0</v>
      </c>
      <c r="J35" s="95">
        <f t="shared" si="1"/>
        <v>0</v>
      </c>
      <c r="K35" s="491">
        <f t="shared" si="2"/>
        <v>0</v>
      </c>
      <c r="L35" s="484">
        <f t="shared" si="3"/>
        <v>0</v>
      </c>
      <c r="M35" s="492">
        <f t="shared" si="19"/>
        <v>0</v>
      </c>
      <c r="N35" s="67">
        <f t="shared" si="20"/>
        <v>0</v>
      </c>
      <c r="O35" s="44">
        <f t="shared" si="21"/>
        <v>0</v>
      </c>
      <c r="P35" s="496">
        <f t="shared" si="22"/>
        <v>0</v>
      </c>
      <c r="Q35" s="754">
        <f>IF(M35&gt;0,IF(時給社員A!$D35=0,M35,0),0)*($M$2*24)</f>
        <v>0</v>
      </c>
      <c r="R35" s="755">
        <f t="shared" si="8"/>
        <v>0</v>
      </c>
      <c r="S35" s="756">
        <f>IF(時給社員A!$D35=0,N35,0)*($M$3*24)</f>
        <v>0</v>
      </c>
      <c r="T35" s="757">
        <f t="shared" si="9"/>
        <v>0</v>
      </c>
      <c r="U35" s="756">
        <f>IF(時給社員A!$D35=0,O35,0)*($M$4*24)</f>
        <v>0</v>
      </c>
      <c r="V35" s="758">
        <f t="shared" si="10"/>
        <v>0</v>
      </c>
      <c r="W35" s="759">
        <f>IF(時給社員A!$D35=0,P35,0)*($M$5*24)</f>
        <v>0</v>
      </c>
      <c r="X35" s="760">
        <f t="shared" si="11"/>
        <v>0</v>
      </c>
      <c r="Y35" s="761">
        <f>IF(AND(M35&gt;0,時給社員A!$D35&lt;&gt;0),M35,0)*($P$2*24)</f>
        <v>0</v>
      </c>
      <c r="Z35" s="760">
        <f t="shared" si="12"/>
        <v>0</v>
      </c>
      <c r="AA35" s="756">
        <f>IF(時給社員A!D35=0,0,N35)*($P$3*24)</f>
        <v>0</v>
      </c>
      <c r="AB35" s="757">
        <f t="shared" si="13"/>
        <v>0</v>
      </c>
      <c r="AC35" s="756">
        <f t="shared" si="14"/>
        <v>0</v>
      </c>
      <c r="AD35" s="758">
        <f t="shared" si="15"/>
        <v>0</v>
      </c>
      <c r="AE35" s="759">
        <f t="shared" si="16"/>
        <v>0</v>
      </c>
      <c r="AF35" s="672">
        <f t="shared" si="17"/>
        <v>0</v>
      </c>
      <c r="AG35" s="78">
        <f t="shared" si="18"/>
        <v>0</v>
      </c>
    </row>
    <row r="36" spans="1:33" ht="13.5" customHeight="1">
      <c r="A36" s="66">
        <f>+★Start初期設定!B35</f>
        <v>4</v>
      </c>
      <c r="B36" s="66">
        <f>+★Start初期設定!C35</f>
        <v>22</v>
      </c>
      <c r="C36" s="267" t="str">
        <f>+★Start初期設定!D35</f>
        <v>日</v>
      </c>
      <c r="D36" s="186"/>
      <c r="E36" s="488"/>
      <c r="F36" s="488"/>
      <c r="G36" s="489"/>
      <c r="H36" s="490"/>
      <c r="I36" s="95">
        <f t="shared" si="0"/>
        <v>0</v>
      </c>
      <c r="J36" s="95">
        <f t="shared" si="1"/>
        <v>0</v>
      </c>
      <c r="K36" s="491">
        <f t="shared" si="2"/>
        <v>0</v>
      </c>
      <c r="L36" s="484">
        <f t="shared" si="3"/>
        <v>0</v>
      </c>
      <c r="M36" s="492">
        <f t="shared" si="19"/>
        <v>0</v>
      </c>
      <c r="N36" s="67">
        <f t="shared" si="20"/>
        <v>0</v>
      </c>
      <c r="O36" s="44">
        <f t="shared" si="21"/>
        <v>0</v>
      </c>
      <c r="P36" s="496">
        <f t="shared" si="22"/>
        <v>0</v>
      </c>
      <c r="Q36" s="754">
        <f>IF(M36&gt;0,IF(時給社員A!$D36=0,M36,0),0)*($M$2*24)</f>
        <v>0</v>
      </c>
      <c r="R36" s="755">
        <f t="shared" si="8"/>
        <v>0</v>
      </c>
      <c r="S36" s="756">
        <f>IF(時給社員A!$D36=0,N36,0)*($M$3*24)</f>
        <v>0</v>
      </c>
      <c r="T36" s="757">
        <f t="shared" si="9"/>
        <v>0</v>
      </c>
      <c r="U36" s="756">
        <f>IF(時給社員A!$D36=0,O36,0)*($M$4*24)</f>
        <v>0</v>
      </c>
      <c r="V36" s="758">
        <f t="shared" si="10"/>
        <v>0</v>
      </c>
      <c r="W36" s="759">
        <f>IF(時給社員A!$D36=0,P36,0)*($M$5*24)</f>
        <v>0</v>
      </c>
      <c r="X36" s="760">
        <f t="shared" si="11"/>
        <v>0</v>
      </c>
      <c r="Y36" s="761">
        <f>IF(AND(M36&gt;0,時給社員A!$D36&lt;&gt;0),M36,0)*($P$2*24)</f>
        <v>0</v>
      </c>
      <c r="Z36" s="760">
        <f t="shared" si="12"/>
        <v>0</v>
      </c>
      <c r="AA36" s="756">
        <f>IF(時給社員A!D36=0,0,N36)*($P$3*24)</f>
        <v>0</v>
      </c>
      <c r="AB36" s="757">
        <f t="shared" si="13"/>
        <v>0</v>
      </c>
      <c r="AC36" s="756">
        <f t="shared" si="14"/>
        <v>0</v>
      </c>
      <c r="AD36" s="758">
        <f t="shared" si="15"/>
        <v>0</v>
      </c>
      <c r="AE36" s="759">
        <f t="shared" si="16"/>
        <v>0</v>
      </c>
      <c r="AF36" s="672">
        <f t="shared" si="17"/>
        <v>0</v>
      </c>
      <c r="AG36" s="78">
        <f t="shared" si="18"/>
        <v>0</v>
      </c>
    </row>
    <row r="37" spans="1:33" ht="13.5" customHeight="1">
      <c r="A37" s="66">
        <f>+★Start初期設定!B36</f>
        <v>4</v>
      </c>
      <c r="B37" s="66">
        <f>+★Start初期設定!C36</f>
        <v>23</v>
      </c>
      <c r="C37" s="267" t="str">
        <f>+★Start初期設定!D36</f>
        <v>月</v>
      </c>
      <c r="D37" s="186"/>
      <c r="E37" s="488"/>
      <c r="F37" s="488"/>
      <c r="G37" s="489"/>
      <c r="H37" s="490"/>
      <c r="I37" s="95">
        <f t="shared" si="0"/>
        <v>0</v>
      </c>
      <c r="J37" s="95">
        <f t="shared" si="1"/>
        <v>0</v>
      </c>
      <c r="K37" s="491">
        <f t="shared" si="2"/>
        <v>0</v>
      </c>
      <c r="L37" s="484">
        <f t="shared" si="3"/>
        <v>0</v>
      </c>
      <c r="M37" s="492">
        <f t="shared" si="19"/>
        <v>0</v>
      </c>
      <c r="N37" s="67">
        <f t="shared" si="20"/>
        <v>0</v>
      </c>
      <c r="O37" s="44">
        <f t="shared" si="21"/>
        <v>0</v>
      </c>
      <c r="P37" s="496">
        <f t="shared" si="22"/>
        <v>0</v>
      </c>
      <c r="Q37" s="754">
        <f>IF(M37&gt;0,IF(時給社員A!$D37=0,M37,0),0)*($M$2*24)</f>
        <v>0</v>
      </c>
      <c r="R37" s="755">
        <f t="shared" si="8"/>
        <v>0</v>
      </c>
      <c r="S37" s="756">
        <f>IF(時給社員A!$D37=0,N37,0)*($M$3*24)</f>
        <v>0</v>
      </c>
      <c r="T37" s="757">
        <f t="shared" si="9"/>
        <v>0</v>
      </c>
      <c r="U37" s="756">
        <f>IF(時給社員A!$D37=0,O37,0)*($M$4*24)</f>
        <v>0</v>
      </c>
      <c r="V37" s="758">
        <f t="shared" si="10"/>
        <v>0</v>
      </c>
      <c r="W37" s="759">
        <f>IF(時給社員A!$D37=0,P37,0)*($M$5*24)</f>
        <v>0</v>
      </c>
      <c r="X37" s="760">
        <f t="shared" si="11"/>
        <v>0</v>
      </c>
      <c r="Y37" s="761">
        <f>IF(AND(M37&gt;0,時給社員A!$D37&lt;&gt;0),M37,0)*($P$2*24)</f>
        <v>0</v>
      </c>
      <c r="Z37" s="760">
        <f t="shared" si="12"/>
        <v>0</v>
      </c>
      <c r="AA37" s="756">
        <f>IF(時給社員A!D37=0,0,N37)*($P$3*24)</f>
        <v>0</v>
      </c>
      <c r="AB37" s="757">
        <f t="shared" si="13"/>
        <v>0</v>
      </c>
      <c r="AC37" s="756">
        <f t="shared" si="14"/>
        <v>0</v>
      </c>
      <c r="AD37" s="758">
        <f t="shared" si="15"/>
        <v>0</v>
      </c>
      <c r="AE37" s="759">
        <f t="shared" si="16"/>
        <v>0</v>
      </c>
      <c r="AF37" s="672">
        <f t="shared" si="17"/>
        <v>0</v>
      </c>
      <c r="AG37" s="78">
        <f t="shared" si="18"/>
        <v>0</v>
      </c>
    </row>
    <row r="38" spans="1:33" ht="13.5" customHeight="1">
      <c r="A38" s="66">
        <f>+★Start初期設定!B37</f>
        <v>4</v>
      </c>
      <c r="B38" s="66">
        <f>+★Start初期設定!C37</f>
        <v>24</v>
      </c>
      <c r="C38" s="267" t="str">
        <f>+★Start初期設定!D37</f>
        <v>火</v>
      </c>
      <c r="D38" s="186"/>
      <c r="E38" s="488"/>
      <c r="F38" s="488"/>
      <c r="G38" s="489"/>
      <c r="H38" s="490"/>
      <c r="I38" s="95">
        <f t="shared" si="0"/>
        <v>0</v>
      </c>
      <c r="J38" s="95">
        <f t="shared" si="1"/>
        <v>0</v>
      </c>
      <c r="K38" s="491">
        <f t="shared" si="2"/>
        <v>0</v>
      </c>
      <c r="L38" s="484">
        <f t="shared" si="3"/>
        <v>0</v>
      </c>
      <c r="M38" s="492">
        <f t="shared" si="19"/>
        <v>0</v>
      </c>
      <c r="N38" s="67">
        <f t="shared" si="20"/>
        <v>0</v>
      </c>
      <c r="O38" s="44">
        <f t="shared" si="21"/>
        <v>0</v>
      </c>
      <c r="P38" s="496">
        <f t="shared" si="22"/>
        <v>0</v>
      </c>
      <c r="Q38" s="754">
        <f>IF(M38&gt;0,IF(時給社員A!$D38=0,M38,0),0)*($M$2*24)</f>
        <v>0</v>
      </c>
      <c r="R38" s="755">
        <f t="shared" si="8"/>
        <v>0</v>
      </c>
      <c r="S38" s="756">
        <f>IF(時給社員A!$D38=0,N38,0)*($M$3*24)</f>
        <v>0</v>
      </c>
      <c r="T38" s="757">
        <f t="shared" si="9"/>
        <v>0</v>
      </c>
      <c r="U38" s="756">
        <f>IF(時給社員A!$D38=0,O38,0)*($M$4*24)</f>
        <v>0</v>
      </c>
      <c r="V38" s="758">
        <f t="shared" si="10"/>
        <v>0</v>
      </c>
      <c r="W38" s="759">
        <f>IF(時給社員A!$D38=0,P38,0)*($M$5*24)</f>
        <v>0</v>
      </c>
      <c r="X38" s="760">
        <f t="shared" si="11"/>
        <v>0</v>
      </c>
      <c r="Y38" s="761">
        <f>IF(AND(M38&gt;0,時給社員A!$D38&lt;&gt;0),M38,0)*($P$2*24)</f>
        <v>0</v>
      </c>
      <c r="Z38" s="760">
        <f t="shared" si="12"/>
        <v>0</v>
      </c>
      <c r="AA38" s="756">
        <f>IF(時給社員A!D38=0,0,N38)*($P$3*24)</f>
        <v>0</v>
      </c>
      <c r="AB38" s="757">
        <f t="shared" si="13"/>
        <v>0</v>
      </c>
      <c r="AC38" s="756">
        <f t="shared" si="14"/>
        <v>0</v>
      </c>
      <c r="AD38" s="758">
        <f t="shared" si="15"/>
        <v>0</v>
      </c>
      <c r="AE38" s="759">
        <f t="shared" si="16"/>
        <v>0</v>
      </c>
      <c r="AF38" s="672">
        <f t="shared" si="17"/>
        <v>0</v>
      </c>
      <c r="AG38" s="78">
        <f t="shared" si="18"/>
        <v>0</v>
      </c>
    </row>
    <row r="39" spans="1:33" ht="13.5" customHeight="1">
      <c r="A39" s="66">
        <f>+★Start初期設定!B38</f>
        <v>4</v>
      </c>
      <c r="B39" s="66">
        <f>+★Start初期設定!C38</f>
        <v>25</v>
      </c>
      <c r="C39" s="267" t="str">
        <f>+★Start初期設定!D38</f>
        <v>水</v>
      </c>
      <c r="D39" s="186"/>
      <c r="E39" s="488"/>
      <c r="F39" s="488"/>
      <c r="G39" s="489"/>
      <c r="H39" s="490"/>
      <c r="I39" s="95">
        <f t="shared" si="0"/>
        <v>0</v>
      </c>
      <c r="J39" s="95">
        <f t="shared" si="1"/>
        <v>0</v>
      </c>
      <c r="K39" s="491">
        <f t="shared" si="2"/>
        <v>0</v>
      </c>
      <c r="L39" s="484">
        <f t="shared" si="3"/>
        <v>0</v>
      </c>
      <c r="M39" s="492">
        <f t="shared" si="19"/>
        <v>0</v>
      </c>
      <c r="N39" s="67">
        <f t="shared" si="20"/>
        <v>0</v>
      </c>
      <c r="O39" s="44">
        <f t="shared" si="21"/>
        <v>0</v>
      </c>
      <c r="P39" s="496">
        <f t="shared" si="22"/>
        <v>0</v>
      </c>
      <c r="Q39" s="754">
        <f>IF(M39&gt;0,IF(時給社員A!$D39=0,M39,0),0)*($M$2*24)</f>
        <v>0</v>
      </c>
      <c r="R39" s="755">
        <f t="shared" si="8"/>
        <v>0</v>
      </c>
      <c r="S39" s="756">
        <f>IF(時給社員A!$D39=0,N39,0)*($M$3*24)</f>
        <v>0</v>
      </c>
      <c r="T39" s="757">
        <f t="shared" si="9"/>
        <v>0</v>
      </c>
      <c r="U39" s="756">
        <f>IF(時給社員A!$D39=0,O39,0)*($M$4*24)</f>
        <v>0</v>
      </c>
      <c r="V39" s="758">
        <f t="shared" si="10"/>
        <v>0</v>
      </c>
      <c r="W39" s="759">
        <f>IF(時給社員A!$D39=0,P39,0)*($M$5*24)</f>
        <v>0</v>
      </c>
      <c r="X39" s="760">
        <f t="shared" si="11"/>
        <v>0</v>
      </c>
      <c r="Y39" s="761">
        <f>IF(AND(M39&gt;0,時給社員A!$D39&lt;&gt;0),M39,0)*($P$2*24)</f>
        <v>0</v>
      </c>
      <c r="Z39" s="760">
        <f t="shared" si="12"/>
        <v>0</v>
      </c>
      <c r="AA39" s="756">
        <f>IF(時給社員A!D39=0,0,N39)*($P$3*24)</f>
        <v>0</v>
      </c>
      <c r="AB39" s="757">
        <f t="shared" si="13"/>
        <v>0</v>
      </c>
      <c r="AC39" s="756">
        <f t="shared" si="14"/>
        <v>0</v>
      </c>
      <c r="AD39" s="758">
        <f t="shared" si="15"/>
        <v>0</v>
      </c>
      <c r="AE39" s="759">
        <f t="shared" si="16"/>
        <v>0</v>
      </c>
      <c r="AF39" s="672">
        <f t="shared" si="17"/>
        <v>0</v>
      </c>
      <c r="AG39" s="78">
        <f t="shared" si="18"/>
        <v>0</v>
      </c>
    </row>
    <row r="40" spans="1:33">
      <c r="A40" s="58"/>
      <c r="B40" s="59"/>
      <c r="C40" s="72" t="s">
        <v>23</v>
      </c>
      <c r="D40" s="187">
        <f>SUM(D9:D39)</f>
        <v>0</v>
      </c>
      <c r="E40" s="103">
        <f>COUNTIF(E9:E39,"&gt;=0:00")</f>
        <v>0</v>
      </c>
      <c r="F40" s="104"/>
      <c r="G40" s="104"/>
      <c r="H40" s="105"/>
      <c r="I40" s="487"/>
      <c r="J40" s="487"/>
      <c r="K40" s="487"/>
      <c r="L40" s="487"/>
      <c r="M40" s="189">
        <f>SUM(M9:M39)</f>
        <v>0</v>
      </c>
      <c r="N40" s="95">
        <f>SUM(N9:N39)</f>
        <v>0</v>
      </c>
      <c r="O40" s="46">
        <f>SUM(O9:O39)</f>
        <v>0</v>
      </c>
      <c r="P40" s="92">
        <f>SUM(P9:P39)</f>
        <v>0</v>
      </c>
      <c r="Q40" s="762">
        <f t="shared" ref="Q40:AG40" si="23">SUM(Q9:Q39)</f>
        <v>0</v>
      </c>
      <c r="R40" s="763">
        <f>SUM(R9:R39)</f>
        <v>0</v>
      </c>
      <c r="S40" s="764">
        <f t="shared" si="23"/>
        <v>0</v>
      </c>
      <c r="T40" s="763">
        <f>SUM(T9:T39)</f>
        <v>0</v>
      </c>
      <c r="U40" s="764">
        <f t="shared" si="23"/>
        <v>0</v>
      </c>
      <c r="V40" s="763">
        <f>SUM(V9:V39)</f>
        <v>0</v>
      </c>
      <c r="W40" s="764">
        <f t="shared" si="23"/>
        <v>0</v>
      </c>
      <c r="X40" s="763">
        <f>SUM(X9:X39)</f>
        <v>0</v>
      </c>
      <c r="Y40" s="765">
        <f t="shared" si="23"/>
        <v>0</v>
      </c>
      <c r="Z40" s="763">
        <f>SUM(Z9:Z39)</f>
        <v>0</v>
      </c>
      <c r="AA40" s="764">
        <f t="shared" si="23"/>
        <v>0</v>
      </c>
      <c r="AB40" s="763">
        <f>SUM(AB9:AB39)</f>
        <v>0</v>
      </c>
      <c r="AC40" s="764">
        <f t="shared" si="23"/>
        <v>0</v>
      </c>
      <c r="AD40" s="763">
        <f>SUM(AD9:AD39)</f>
        <v>0</v>
      </c>
      <c r="AE40" s="764">
        <f t="shared" si="23"/>
        <v>0</v>
      </c>
      <c r="AF40" s="673">
        <f>SUM(AF9:AF39)</f>
        <v>0</v>
      </c>
      <c r="AG40" s="78">
        <f t="shared" si="23"/>
        <v>0</v>
      </c>
    </row>
    <row r="41" spans="1:33" hidden="1">
      <c r="M41" s="93"/>
      <c r="Q41" s="404">
        <f>IF(Q40=0,0,+Q40/M2)</f>
        <v>0</v>
      </c>
      <c r="R41" s="404"/>
    </row>
    <row r="42" spans="1:33" hidden="1">
      <c r="M42" s="47"/>
      <c r="N42" s="74"/>
      <c r="Q42" s="404">
        <f>IF(S40=0,0,+S40/M3)</f>
        <v>0</v>
      </c>
      <c r="R42" s="404"/>
    </row>
    <row r="43" spans="1:33" ht="14.25" hidden="1">
      <c r="C43" s="73"/>
      <c r="M43" s="47"/>
      <c r="Q43" s="404">
        <f>IF(U40=0,0,+U40/M4)</f>
        <v>0</v>
      </c>
      <c r="R43" s="404"/>
    </row>
    <row r="44" spans="1:33" hidden="1">
      <c r="M44" s="47"/>
      <c r="Q44" s="404">
        <f>IF(W40=0,0,+W40/M5)</f>
        <v>0</v>
      </c>
      <c r="R44" s="404"/>
    </row>
    <row r="45" spans="1:33" hidden="1">
      <c r="M45" s="47"/>
      <c r="Q45" s="404">
        <f>IF(Y40=0,0,+Y40/P2)</f>
        <v>0</v>
      </c>
      <c r="R45" s="404"/>
    </row>
    <row r="46" spans="1:33" hidden="1">
      <c r="Q46" s="404">
        <f>IF(AA40=0,0,+AA40/P3)</f>
        <v>0</v>
      </c>
      <c r="R46" s="404"/>
    </row>
    <row r="47" spans="1:33" hidden="1">
      <c r="Q47" s="404">
        <f>IF(AC40=0,0,+AC40/P4)</f>
        <v>0</v>
      </c>
      <c r="R47" s="404"/>
    </row>
    <row r="48" spans="1:33" hidden="1">
      <c r="Q48" s="404">
        <f>IF(AE40=0,0,+AE40/P5)</f>
        <v>0</v>
      </c>
      <c r="R48" s="404"/>
    </row>
  </sheetData>
  <sheetProtection password="C7DC" sheet="1" objects="1" scenarios="1"/>
  <mergeCells count="19">
    <mergeCell ref="AG7:AG8"/>
    <mergeCell ref="A7:B7"/>
    <mergeCell ref="Q7:W7"/>
    <mergeCell ref="Y7:AE7"/>
    <mergeCell ref="M7:P7"/>
    <mergeCell ref="S3:U3"/>
    <mergeCell ref="S4:U4"/>
    <mergeCell ref="S5:U5"/>
    <mergeCell ref="E7:H7"/>
    <mergeCell ref="A5:B5"/>
    <mergeCell ref="B3:F4"/>
    <mergeCell ref="G5:H5"/>
    <mergeCell ref="N5:O5"/>
    <mergeCell ref="N3:O3"/>
    <mergeCell ref="G2:H2"/>
    <mergeCell ref="N2:O2"/>
    <mergeCell ref="G3:H3"/>
    <mergeCell ref="G4:H4"/>
    <mergeCell ref="N4:O4"/>
  </mergeCells>
  <phoneticPr fontId="3"/>
  <conditionalFormatting sqref="D9:D39">
    <cfRule type="cellIs" dxfId="3" priority="1" stopIfTrue="1" operator="equal">
      <formula>"日"</formula>
    </cfRule>
    <cfRule type="cellIs" dxfId="2" priority="2" stopIfTrue="1" operator="equal">
      <formula>"土"</formula>
    </cfRule>
  </conditionalFormatting>
  <conditionalFormatting sqref="C9:C39">
    <cfRule type="cellIs" dxfId="1" priority="3" stopIfTrue="1" operator="equal">
      <formula>"土"</formula>
    </cfRule>
    <cfRule type="cellIs" dxfId="0" priority="4" stopIfTrue="1" operator="equal">
      <formula>"日"</formula>
    </cfRule>
  </conditionalFormatting>
  <hyperlinks>
    <hyperlink ref="AG3" location="説明ほか!A1" display="     説明ほか"/>
    <hyperlink ref="AG4" location="★Start初期設定!A1" display="  Start"/>
    <hyperlink ref="AG5" location="集計元帳!A1" display="    集計元帳"/>
  </hyperlinks>
  <pageMargins left="0.53" right="0.78700000000000003" top="0.52" bottom="0.72" header="0.51200000000000001" footer="0.51200000000000001"/>
  <pageSetup paperSize="9" orientation="landscape" horizontalDpi="360" verticalDpi="360"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77"/>
  <sheetViews>
    <sheetView zoomScale="90" zoomScaleNormal="90" workbookViewId="0">
      <selection activeCell="D2" sqref="D2"/>
    </sheetView>
  </sheetViews>
  <sheetFormatPr defaultRowHeight="13.5"/>
  <cols>
    <col min="1" max="1" width="1.125" style="702" customWidth="1"/>
    <col min="2" max="2" width="2.75" style="8" customWidth="1"/>
    <col min="3" max="3" width="11.75" style="8" customWidth="1"/>
    <col min="4" max="14" width="8.625" style="8" customWidth="1"/>
    <col min="15" max="15" width="8.625" style="703" customWidth="1"/>
    <col min="16" max="16" width="10.5" style="8" customWidth="1"/>
    <col min="17" max="17" width="1.625" style="8" customWidth="1"/>
    <col min="18" max="18" width="0.875" style="8" customWidth="1"/>
    <col min="19" max="19" width="3.75" style="8" customWidth="1"/>
    <col min="20" max="20" width="11" style="8" customWidth="1"/>
    <col min="21" max="32" width="8.625" style="8" customWidth="1"/>
    <col min="33" max="33" width="11.125" style="8" customWidth="1"/>
    <col min="34" max="34" width="1.5" style="8" customWidth="1"/>
    <col min="35" max="39" width="7.75" style="8" customWidth="1"/>
    <col min="40" max="40" width="12" style="8" customWidth="1"/>
    <col min="41" max="41" width="3.5" style="8" customWidth="1"/>
    <col min="42" max="42" width="10.25" style="8" customWidth="1"/>
    <col min="43" max="16384" width="9" style="8"/>
  </cols>
  <sheetData>
    <row r="1" spans="1:75" ht="20.25" customHeight="1">
      <c r="A1" s="926" t="s">
        <v>302</v>
      </c>
      <c r="B1" s="927"/>
      <c r="C1" s="928"/>
      <c r="D1" s="743"/>
      <c r="E1" s="743"/>
      <c r="F1" s="743"/>
      <c r="G1" s="744" t="s">
        <v>303</v>
      </c>
      <c r="H1" s="744"/>
      <c r="I1" s="743"/>
      <c r="J1" s="743"/>
      <c r="K1" s="743"/>
      <c r="L1" s="743"/>
      <c r="M1" s="743"/>
      <c r="N1" s="743"/>
      <c r="O1" s="745" t="s">
        <v>304</v>
      </c>
      <c r="P1" s="743" t="s">
        <v>305</v>
      </c>
      <c r="Q1" s="743"/>
      <c r="R1" s="743"/>
      <c r="S1" s="743"/>
      <c r="T1" s="743"/>
      <c r="U1" s="743"/>
      <c r="V1" s="743"/>
      <c r="W1" s="743"/>
      <c r="X1" s="743"/>
      <c r="Y1" s="743"/>
      <c r="Z1" s="743"/>
      <c r="AA1" s="743"/>
      <c r="AB1" s="743"/>
      <c r="AC1" s="743"/>
      <c r="AD1" s="743"/>
      <c r="AE1" s="743"/>
      <c r="AF1" s="746" t="s">
        <v>304</v>
      </c>
      <c r="AG1" s="743" t="s">
        <v>306</v>
      </c>
    </row>
    <row r="2" spans="1:75" ht="14.25" customHeight="1">
      <c r="A2" s="8"/>
      <c r="F2" s="702"/>
      <c r="G2" s="702"/>
      <c r="P2" s="704" t="str">
        <f>+★Start初期設定!X11</f>
        <v>a</v>
      </c>
      <c r="R2" s="705"/>
      <c r="S2" s="141"/>
      <c r="T2" s="141"/>
      <c r="U2" s="141"/>
      <c r="V2" s="141"/>
      <c r="W2" s="141"/>
      <c r="X2" s="141"/>
      <c r="Y2" s="141"/>
      <c r="Z2" s="141"/>
      <c r="AA2" s="141"/>
      <c r="AB2" s="141"/>
      <c r="AC2" s="141"/>
      <c r="AD2" s="141"/>
      <c r="AE2" s="141"/>
      <c r="AF2" s="141"/>
      <c r="AG2" s="706" t="str">
        <f>+★Start初期設定!X12</f>
        <v>ｂ</v>
      </c>
      <c r="BK2" s="707" t="s">
        <v>307</v>
      </c>
      <c r="BL2" s="707"/>
      <c r="BM2" s="708"/>
      <c r="BN2" s="708"/>
      <c r="BO2" s="708"/>
      <c r="BP2" s="708"/>
      <c r="BQ2" s="708"/>
      <c r="BR2" s="708"/>
      <c r="BS2" s="708"/>
      <c r="BT2" s="708"/>
      <c r="BU2" s="708"/>
      <c r="BV2" s="708"/>
    </row>
    <row r="3" spans="1:75" ht="13.5" customHeight="1">
      <c r="A3" s="705"/>
      <c r="B3" s="709" t="s">
        <v>24</v>
      </c>
      <c r="C3" s="710" t="s">
        <v>308</v>
      </c>
      <c r="D3" s="711">
        <v>1</v>
      </c>
      <c r="E3" s="711">
        <v>2</v>
      </c>
      <c r="F3" s="711">
        <v>3</v>
      </c>
      <c r="G3" s="711">
        <v>4</v>
      </c>
      <c r="H3" s="711">
        <v>5</v>
      </c>
      <c r="I3" s="711">
        <v>6</v>
      </c>
      <c r="J3" s="711">
        <v>7</v>
      </c>
      <c r="K3" s="711">
        <v>8</v>
      </c>
      <c r="L3" s="711">
        <v>9</v>
      </c>
      <c r="M3" s="711">
        <v>10</v>
      </c>
      <c r="N3" s="711">
        <v>11</v>
      </c>
      <c r="O3" s="712" t="s">
        <v>309</v>
      </c>
      <c r="P3" s="709" t="s">
        <v>25</v>
      </c>
      <c r="R3" s="705"/>
      <c r="S3" s="709" t="s">
        <v>71</v>
      </c>
      <c r="T3" s="710" t="s">
        <v>308</v>
      </c>
      <c r="U3" s="711">
        <v>1</v>
      </c>
      <c r="V3" s="711">
        <v>2</v>
      </c>
      <c r="W3" s="711">
        <v>3</v>
      </c>
      <c r="X3" s="711">
        <v>4</v>
      </c>
      <c r="Y3" s="711">
        <v>5</v>
      </c>
      <c r="Z3" s="711">
        <v>6</v>
      </c>
      <c r="AA3" s="711">
        <v>7</v>
      </c>
      <c r="AB3" s="711">
        <v>8</v>
      </c>
      <c r="AC3" s="711">
        <v>9</v>
      </c>
      <c r="AD3" s="711">
        <v>10</v>
      </c>
      <c r="AE3" s="711">
        <v>11</v>
      </c>
      <c r="AF3" s="712" t="s">
        <v>309</v>
      </c>
      <c r="AG3" s="709" t="s">
        <v>25</v>
      </c>
      <c r="BK3" s="713" t="s">
        <v>310</v>
      </c>
      <c r="BL3" s="713"/>
      <c r="BM3" s="708"/>
      <c r="BN3" s="708"/>
      <c r="BO3" s="708"/>
      <c r="BP3" s="708"/>
      <c r="BQ3" s="708"/>
      <c r="BR3" s="708"/>
      <c r="BS3" s="708"/>
      <c r="BT3" s="708"/>
      <c r="BU3" s="708"/>
      <c r="BV3" s="708"/>
    </row>
    <row r="4" spans="1:75" s="141" customFormat="1" ht="13.5" customHeight="1">
      <c r="A4" s="705"/>
      <c r="B4" s="923" t="s">
        <v>311</v>
      </c>
      <c r="C4" s="714" t="str">
        <f>+集計元帳!B6</f>
        <v>早朝時給</v>
      </c>
      <c r="D4" s="715" t="str">
        <f>IF(★Start初期設定!$X$5=D$3,集計元帳!$D6,"")</f>
        <v/>
      </c>
      <c r="E4" s="715" t="str">
        <f>IF(★Start初期設定!$X$5=E$3,集計元帳!$D6,"")</f>
        <v/>
      </c>
      <c r="F4" s="715" t="str">
        <f>IF(★Start初期設定!$X$5=F$3,集計元帳!$D6,"")</f>
        <v/>
      </c>
      <c r="G4" s="715">
        <f>IF(★Start初期設定!$X$5=G$3,集計元帳!$D6,"")</f>
        <v>0</v>
      </c>
      <c r="H4" s="715" t="str">
        <f>IF(★Start初期設定!$X$5=H$3,集計元帳!$D6,"")</f>
        <v/>
      </c>
      <c r="I4" s="715" t="str">
        <f>IF(★Start初期設定!$X$5=I$3,集計元帳!$D6,"")</f>
        <v/>
      </c>
      <c r="J4" s="715" t="str">
        <f>IF(★Start初期設定!$X$5=J$3,集計元帳!$D6,"")</f>
        <v/>
      </c>
      <c r="K4" s="715" t="str">
        <f>IF(★Start初期設定!$X$5=K$3,集計元帳!$D6,"")</f>
        <v/>
      </c>
      <c r="L4" s="715" t="str">
        <f>IF(★Start初期設定!$X$5=L$3,集計元帳!$D6,"")</f>
        <v/>
      </c>
      <c r="M4" s="715" t="str">
        <f>IF(★Start初期設定!$X$5=M$3,集計元帳!$D6,"")</f>
        <v/>
      </c>
      <c r="N4" s="715" t="str">
        <f>IF(★Start初期設定!$X$5=N$3,集計元帳!$D6,"")</f>
        <v/>
      </c>
      <c r="O4" s="715" t="str">
        <f>IF(★Start初期設定!$X$5=O$3,集計元帳!$D6,"")</f>
        <v/>
      </c>
      <c r="P4" s="716">
        <f>SUM(D4:O4)</f>
        <v>0</v>
      </c>
      <c r="R4" s="705"/>
      <c r="S4" s="923" t="s">
        <v>311</v>
      </c>
      <c r="T4" s="714" t="str">
        <f t="shared" ref="T4:T29" si="0">+C4</f>
        <v>早朝時給</v>
      </c>
      <c r="U4" s="715" t="str">
        <f>IF(★Start初期設定!$X$5=U$3,集計元帳!$E6,"")</f>
        <v/>
      </c>
      <c r="V4" s="715" t="str">
        <f>IF(★Start初期設定!$X$5=V$3,集計元帳!$E6,"")</f>
        <v/>
      </c>
      <c r="W4" s="715" t="str">
        <f>IF(★Start初期設定!$X$5=W$3,集計元帳!$E6,"")</f>
        <v/>
      </c>
      <c r="X4" s="715">
        <f>IF(★Start初期設定!$X$5=X$3,集計元帳!$E6,"")</f>
        <v>0</v>
      </c>
      <c r="Y4" s="715" t="str">
        <f>IF(★Start初期設定!$X$5=Y$3,集計元帳!$E6,"")</f>
        <v/>
      </c>
      <c r="Z4" s="715" t="str">
        <f>IF(★Start初期設定!$X$5=Z$3,集計元帳!$E6,"")</f>
        <v/>
      </c>
      <c r="AA4" s="715" t="str">
        <f>IF(★Start初期設定!$X$5=AA$3,集計元帳!$E6,"")</f>
        <v/>
      </c>
      <c r="AB4" s="715" t="str">
        <f>IF(★Start初期設定!$X$5=AB$3,集計元帳!$E6,"")</f>
        <v/>
      </c>
      <c r="AC4" s="715" t="str">
        <f>IF(★Start初期設定!$X$5=AC$3,集計元帳!$E6,"")</f>
        <v/>
      </c>
      <c r="AD4" s="715" t="str">
        <f>IF(★Start初期設定!$X$5=AD$3,集計元帳!$E6,"")</f>
        <v/>
      </c>
      <c r="AE4" s="715" t="str">
        <f>IF(★Start初期設定!$X$5=AE$3,集計元帳!$E6,"")</f>
        <v/>
      </c>
      <c r="AF4" s="715" t="str">
        <f>IF(★Start初期設定!$X$5=AF$3,集計元帳!$E6,"")</f>
        <v/>
      </c>
      <c r="AG4" s="716">
        <f>SUM(U4:AF4)</f>
        <v>0</v>
      </c>
      <c r="BK4" s="713" t="s">
        <v>312</v>
      </c>
      <c r="BL4" s="713"/>
      <c r="BM4" s="708"/>
      <c r="BN4" s="708"/>
      <c r="BO4" s="708"/>
      <c r="BP4" s="708"/>
      <c r="BQ4" s="708"/>
      <c r="BR4" s="708"/>
      <c r="BS4" s="708"/>
      <c r="BT4" s="708"/>
      <c r="BU4" s="708"/>
      <c r="BV4" s="708"/>
      <c r="BW4" s="8"/>
    </row>
    <row r="5" spans="1:75" s="141" customFormat="1" ht="13.5" customHeight="1">
      <c r="A5" s="705"/>
      <c r="B5" s="924"/>
      <c r="C5" s="714" t="str">
        <f>+集計元帳!B7</f>
        <v>時　　給</v>
      </c>
      <c r="D5" s="715" t="str">
        <f>IF(★Start初期設定!$X$5=D$3,集計元帳!$D7,"")</f>
        <v/>
      </c>
      <c r="E5" s="715" t="str">
        <f>IF(★Start初期設定!$X$5=E$3,集計元帳!$D7,"")</f>
        <v/>
      </c>
      <c r="F5" s="715" t="str">
        <f>IF(★Start初期設定!$X$5=F$3,集計元帳!$D7,"")</f>
        <v/>
      </c>
      <c r="G5" s="715">
        <f>IF(★Start初期設定!$X$5=G$3,集計元帳!$D7,"")</f>
        <v>0</v>
      </c>
      <c r="H5" s="715" t="str">
        <f>IF(★Start初期設定!$X$5=H$3,集計元帳!$D7,"")</f>
        <v/>
      </c>
      <c r="I5" s="715" t="str">
        <f>IF(★Start初期設定!$X$5=I$3,集計元帳!$D7,"")</f>
        <v/>
      </c>
      <c r="J5" s="715" t="str">
        <f>IF(★Start初期設定!$X$5=J$3,集計元帳!$D7,"")</f>
        <v/>
      </c>
      <c r="K5" s="715" t="str">
        <f>IF(★Start初期設定!$X$5=K$3,集計元帳!$D7,"")</f>
        <v/>
      </c>
      <c r="L5" s="715" t="str">
        <f>IF(★Start初期設定!$X$5=L$3,集計元帳!$D7,"")</f>
        <v/>
      </c>
      <c r="M5" s="715" t="str">
        <f>IF(★Start初期設定!$X$5=M$3,集計元帳!$D7,"")</f>
        <v/>
      </c>
      <c r="N5" s="715" t="str">
        <f>IF(★Start初期設定!$X$5=N$3,集計元帳!$D7,"")</f>
        <v/>
      </c>
      <c r="O5" s="715" t="str">
        <f>IF(★Start初期設定!$X$5=O$3,集計元帳!$D7,"")</f>
        <v/>
      </c>
      <c r="P5" s="716">
        <f t="shared" ref="P5:P30" si="1">SUM(D5:O5)</f>
        <v>0</v>
      </c>
      <c r="R5" s="705"/>
      <c r="S5" s="924"/>
      <c r="T5" s="714" t="str">
        <f t="shared" si="0"/>
        <v>時　　給</v>
      </c>
      <c r="U5" s="715" t="str">
        <f>IF(★Start初期設定!$X$5=U$3,集計元帳!$E7,"")</f>
        <v/>
      </c>
      <c r="V5" s="715" t="str">
        <f>IF(★Start初期設定!$X$5=V$3,集計元帳!$E7,"")</f>
        <v/>
      </c>
      <c r="W5" s="715" t="str">
        <f>IF(★Start初期設定!$X$5=W$3,集計元帳!$E7,"")</f>
        <v/>
      </c>
      <c r="X5" s="715">
        <f>IF(★Start初期設定!$X$5=X$3,集計元帳!$E7,"")</f>
        <v>0</v>
      </c>
      <c r="Y5" s="715" t="str">
        <f>IF(★Start初期設定!$X$5=Y$3,集計元帳!$E7,"")</f>
        <v/>
      </c>
      <c r="Z5" s="715" t="str">
        <f>IF(★Start初期設定!$X$5=Z$3,集計元帳!$E7,"")</f>
        <v/>
      </c>
      <c r="AA5" s="715" t="str">
        <f>IF(★Start初期設定!$X$5=AA$3,集計元帳!$E7,"")</f>
        <v/>
      </c>
      <c r="AB5" s="715" t="str">
        <f>IF(★Start初期設定!$X$5=AB$3,集計元帳!$E7,"")</f>
        <v/>
      </c>
      <c r="AC5" s="715" t="str">
        <f>IF(★Start初期設定!$X$5=AC$3,集計元帳!$E7,"")</f>
        <v/>
      </c>
      <c r="AD5" s="715" t="str">
        <f>IF(★Start初期設定!$X$5=AD$3,集計元帳!$E7,"")</f>
        <v/>
      </c>
      <c r="AE5" s="715" t="str">
        <f>IF(★Start初期設定!$X$5=AE$3,集計元帳!$E7,"")</f>
        <v/>
      </c>
      <c r="AF5" s="715" t="str">
        <f>IF(★Start初期設定!$X$5=AF$3,集計元帳!$E7,"")</f>
        <v/>
      </c>
      <c r="AG5" s="716">
        <f t="shared" ref="AG5:AG30" si="2">SUM(U5:AF5)</f>
        <v>0</v>
      </c>
      <c r="BK5" s="717" t="s">
        <v>313</v>
      </c>
      <c r="BL5" s="717"/>
      <c r="BM5" s="718"/>
      <c r="BN5" s="708"/>
      <c r="BO5" s="708"/>
      <c r="BP5" s="708"/>
      <c r="BQ5" s="708"/>
      <c r="BR5" s="708"/>
      <c r="BS5" s="708"/>
      <c r="BT5" s="708"/>
      <c r="BU5" s="708"/>
      <c r="BV5" s="708"/>
      <c r="BW5" s="8"/>
    </row>
    <row r="6" spans="1:75" s="141" customFormat="1" ht="13.5" customHeight="1">
      <c r="A6" s="705"/>
      <c r="B6" s="924"/>
      <c r="C6" s="714" t="str">
        <f>+集計元帳!B8</f>
        <v>残業時給</v>
      </c>
      <c r="D6" s="715" t="str">
        <f>IF(★Start初期設定!$X$5=D$3,集計元帳!$D8,"")</f>
        <v/>
      </c>
      <c r="E6" s="715" t="str">
        <f>IF(★Start初期設定!$X$5=E$3,集計元帳!$D8,"")</f>
        <v/>
      </c>
      <c r="F6" s="715" t="str">
        <f>IF(★Start初期設定!$X$5=F$3,集計元帳!$D8,"")</f>
        <v/>
      </c>
      <c r="G6" s="715">
        <f>IF(★Start初期設定!$X$5=G$3,集計元帳!$D8,"")</f>
        <v>0</v>
      </c>
      <c r="H6" s="715" t="str">
        <f>IF(★Start初期設定!$X$5=H$3,集計元帳!$D8,"")</f>
        <v/>
      </c>
      <c r="I6" s="715" t="str">
        <f>IF(★Start初期設定!$X$5=I$3,集計元帳!$D8,"")</f>
        <v/>
      </c>
      <c r="J6" s="715" t="str">
        <f>IF(★Start初期設定!$X$5=J$3,集計元帳!$D8,"")</f>
        <v/>
      </c>
      <c r="K6" s="715" t="str">
        <f>IF(★Start初期設定!$X$5=K$3,集計元帳!$D8,"")</f>
        <v/>
      </c>
      <c r="L6" s="715" t="str">
        <f>IF(★Start初期設定!$X$5=L$3,集計元帳!$D8,"")</f>
        <v/>
      </c>
      <c r="M6" s="715" t="str">
        <f>IF(★Start初期設定!$X$5=M$3,集計元帳!$D8,"")</f>
        <v/>
      </c>
      <c r="N6" s="715" t="str">
        <f>IF(★Start初期設定!$X$5=N$3,集計元帳!$D8,"")</f>
        <v/>
      </c>
      <c r="O6" s="715" t="str">
        <f>IF(★Start初期設定!$X$5=O$3,集計元帳!$D8,"")</f>
        <v/>
      </c>
      <c r="P6" s="716">
        <f t="shared" si="1"/>
        <v>0</v>
      </c>
      <c r="R6" s="705"/>
      <c r="S6" s="924"/>
      <c r="T6" s="714" t="str">
        <f t="shared" si="0"/>
        <v>残業時給</v>
      </c>
      <c r="U6" s="715" t="str">
        <f>IF(★Start初期設定!$X$5=U$3,集計元帳!$E8,"")</f>
        <v/>
      </c>
      <c r="V6" s="715" t="str">
        <f>IF(★Start初期設定!$X$5=V$3,集計元帳!$E8,"")</f>
        <v/>
      </c>
      <c r="W6" s="715" t="str">
        <f>IF(★Start初期設定!$X$5=W$3,集計元帳!$E8,"")</f>
        <v/>
      </c>
      <c r="X6" s="715">
        <f>IF(★Start初期設定!$X$5=X$3,集計元帳!$E8,"")</f>
        <v>0</v>
      </c>
      <c r="Y6" s="715" t="str">
        <f>IF(★Start初期設定!$X$5=Y$3,集計元帳!$E8,"")</f>
        <v/>
      </c>
      <c r="Z6" s="715" t="str">
        <f>IF(★Start初期設定!$X$5=Z$3,集計元帳!$E8,"")</f>
        <v/>
      </c>
      <c r="AA6" s="715" t="str">
        <f>IF(★Start初期設定!$X$5=AA$3,集計元帳!$E8,"")</f>
        <v/>
      </c>
      <c r="AB6" s="715" t="str">
        <f>IF(★Start初期設定!$X$5=AB$3,集計元帳!$E8,"")</f>
        <v/>
      </c>
      <c r="AC6" s="715" t="str">
        <f>IF(★Start初期設定!$X$5=AC$3,集計元帳!$E8,"")</f>
        <v/>
      </c>
      <c r="AD6" s="715" t="str">
        <f>IF(★Start初期設定!$X$5=AD$3,集計元帳!$E8,"")</f>
        <v/>
      </c>
      <c r="AE6" s="715" t="str">
        <f>IF(★Start初期設定!$X$5=AE$3,集計元帳!$E8,"")</f>
        <v/>
      </c>
      <c r="AF6" s="715" t="str">
        <f>IF(★Start初期設定!$X$5=AF$3,集計元帳!$E8,"")</f>
        <v/>
      </c>
      <c r="AG6" s="716">
        <f t="shared" si="2"/>
        <v>0</v>
      </c>
      <c r="BK6" s="717" t="s">
        <v>314</v>
      </c>
      <c r="BL6" s="717"/>
      <c r="BM6" s="718"/>
      <c r="BN6" s="708"/>
      <c r="BO6" s="708"/>
      <c r="BP6" s="708"/>
      <c r="BQ6" s="708"/>
      <c r="BR6" s="708"/>
      <c r="BS6" s="708"/>
      <c r="BT6" s="708"/>
      <c r="BU6" s="708"/>
      <c r="BV6" s="708"/>
      <c r="BW6" s="8"/>
    </row>
    <row r="7" spans="1:75" s="141" customFormat="1" ht="13.5" customHeight="1">
      <c r="A7" s="705"/>
      <c r="B7" s="924"/>
      <c r="C7" s="714" t="str">
        <f>+集計元帳!B9</f>
        <v>深夜時給</v>
      </c>
      <c r="D7" s="715" t="str">
        <f>IF(★Start初期設定!$X$5=D$3,集計元帳!$D9,"")</f>
        <v/>
      </c>
      <c r="E7" s="715" t="str">
        <f>IF(★Start初期設定!$X$5=E$3,集計元帳!$D9,"")</f>
        <v/>
      </c>
      <c r="F7" s="715" t="str">
        <f>IF(★Start初期設定!$X$5=F$3,集計元帳!$D9,"")</f>
        <v/>
      </c>
      <c r="G7" s="715">
        <f>IF(★Start初期設定!$X$5=G$3,集計元帳!$D9,"")</f>
        <v>0</v>
      </c>
      <c r="H7" s="715" t="str">
        <f>IF(★Start初期設定!$X$5=H$3,集計元帳!$D9,"")</f>
        <v/>
      </c>
      <c r="I7" s="715" t="str">
        <f>IF(★Start初期設定!$X$5=I$3,集計元帳!$D9,"")</f>
        <v/>
      </c>
      <c r="J7" s="715" t="str">
        <f>IF(★Start初期設定!$X$5=J$3,集計元帳!$D9,"")</f>
        <v/>
      </c>
      <c r="K7" s="715" t="str">
        <f>IF(★Start初期設定!$X$5=K$3,集計元帳!$D9,"")</f>
        <v/>
      </c>
      <c r="L7" s="715" t="str">
        <f>IF(★Start初期設定!$X$5=L$3,集計元帳!$D9,"")</f>
        <v/>
      </c>
      <c r="M7" s="715" t="str">
        <f>IF(★Start初期設定!$X$5=M$3,集計元帳!$D9,"")</f>
        <v/>
      </c>
      <c r="N7" s="715" t="str">
        <f>IF(★Start初期設定!$X$5=N$3,集計元帳!$D9,"")</f>
        <v/>
      </c>
      <c r="O7" s="715" t="str">
        <f>IF(★Start初期設定!$X$5=O$3,集計元帳!$D9,"")</f>
        <v/>
      </c>
      <c r="P7" s="716">
        <f t="shared" si="1"/>
        <v>0</v>
      </c>
      <c r="R7" s="705"/>
      <c r="S7" s="924"/>
      <c r="T7" s="714" t="str">
        <f t="shared" si="0"/>
        <v>深夜時給</v>
      </c>
      <c r="U7" s="715" t="str">
        <f>IF(★Start初期設定!$X$5=U$3,集計元帳!$E9,"")</f>
        <v/>
      </c>
      <c r="V7" s="715" t="str">
        <f>IF(★Start初期設定!$X$5=V$3,集計元帳!$E9,"")</f>
        <v/>
      </c>
      <c r="W7" s="715" t="str">
        <f>IF(★Start初期設定!$X$5=W$3,集計元帳!$E9,"")</f>
        <v/>
      </c>
      <c r="X7" s="715">
        <f>IF(★Start初期設定!$X$5=X$3,集計元帳!$E9,"")</f>
        <v>0</v>
      </c>
      <c r="Y7" s="715" t="str">
        <f>IF(★Start初期設定!$X$5=Y$3,集計元帳!$E9,"")</f>
        <v/>
      </c>
      <c r="Z7" s="715" t="str">
        <f>IF(★Start初期設定!$X$5=Z$3,集計元帳!$E9,"")</f>
        <v/>
      </c>
      <c r="AA7" s="715" t="str">
        <f>IF(★Start初期設定!$X$5=AA$3,集計元帳!$E9,"")</f>
        <v/>
      </c>
      <c r="AB7" s="715" t="str">
        <f>IF(★Start初期設定!$X$5=AB$3,集計元帳!$E9,"")</f>
        <v/>
      </c>
      <c r="AC7" s="715" t="str">
        <f>IF(★Start初期設定!$X$5=AC$3,集計元帳!$E9,"")</f>
        <v/>
      </c>
      <c r="AD7" s="715" t="str">
        <f>IF(★Start初期設定!$X$5=AD$3,集計元帳!$E9,"")</f>
        <v/>
      </c>
      <c r="AE7" s="715" t="str">
        <f>IF(★Start初期設定!$X$5=AE$3,集計元帳!$E9,"")</f>
        <v/>
      </c>
      <c r="AF7" s="715" t="str">
        <f>IF(★Start初期設定!$X$5=AF$3,集計元帳!$E9,"")</f>
        <v/>
      </c>
      <c r="AG7" s="716">
        <f t="shared" si="2"/>
        <v>0</v>
      </c>
      <c r="BK7" s="167"/>
      <c r="BL7" s="167"/>
      <c r="BM7" s="167"/>
      <c r="BN7" s="8"/>
      <c r="BO7" s="8"/>
      <c r="BP7" s="8"/>
      <c r="BQ7" s="8"/>
      <c r="BR7" s="8"/>
      <c r="BS7" s="8"/>
      <c r="BT7" s="8"/>
      <c r="BU7" s="8"/>
      <c r="BV7" s="8"/>
      <c r="BW7" s="8"/>
    </row>
    <row r="8" spans="1:75" s="141" customFormat="1" ht="13.5" customHeight="1">
      <c r="A8" s="705"/>
      <c r="B8" s="924"/>
      <c r="C8" s="714" t="str">
        <f>+集計元帳!B10</f>
        <v>休祭日早朝</v>
      </c>
      <c r="D8" s="715" t="str">
        <f>IF(★Start初期設定!$X$5=D$3,集計元帳!$D10,"")</f>
        <v/>
      </c>
      <c r="E8" s="715" t="str">
        <f>IF(★Start初期設定!$X$5=E$3,集計元帳!$D10,"")</f>
        <v/>
      </c>
      <c r="F8" s="715" t="str">
        <f>IF(★Start初期設定!$X$5=F$3,集計元帳!$D10,"")</f>
        <v/>
      </c>
      <c r="G8" s="715">
        <f>IF(★Start初期設定!$X$5=G$3,集計元帳!$D10,"")</f>
        <v>0</v>
      </c>
      <c r="H8" s="715" t="str">
        <f>IF(★Start初期設定!$X$5=H$3,集計元帳!$D10,"")</f>
        <v/>
      </c>
      <c r="I8" s="715" t="str">
        <f>IF(★Start初期設定!$X$5=I$3,集計元帳!$D10,"")</f>
        <v/>
      </c>
      <c r="J8" s="715" t="str">
        <f>IF(★Start初期設定!$X$5=J$3,集計元帳!$D10,"")</f>
        <v/>
      </c>
      <c r="K8" s="715" t="str">
        <f>IF(★Start初期設定!$X$5=K$3,集計元帳!$D10,"")</f>
        <v/>
      </c>
      <c r="L8" s="715" t="str">
        <f>IF(★Start初期設定!$X$5=L$3,集計元帳!$D10,"")</f>
        <v/>
      </c>
      <c r="M8" s="715" t="str">
        <f>IF(★Start初期設定!$X$5=M$3,集計元帳!$D10,"")</f>
        <v/>
      </c>
      <c r="N8" s="715" t="str">
        <f>IF(★Start初期設定!$X$5=N$3,集計元帳!$D10,"")</f>
        <v/>
      </c>
      <c r="O8" s="715" t="str">
        <f>IF(★Start初期設定!$X$5=O$3,集計元帳!$D10,"")</f>
        <v/>
      </c>
      <c r="P8" s="716">
        <f t="shared" si="1"/>
        <v>0</v>
      </c>
      <c r="R8" s="705"/>
      <c r="S8" s="924"/>
      <c r="T8" s="714" t="str">
        <f t="shared" si="0"/>
        <v>休祭日早朝</v>
      </c>
      <c r="U8" s="715" t="str">
        <f>IF(★Start初期設定!$X$5=U$3,集計元帳!$E10,"")</f>
        <v/>
      </c>
      <c r="V8" s="715" t="str">
        <f>IF(★Start初期設定!$X$5=V$3,集計元帳!$E10,"")</f>
        <v/>
      </c>
      <c r="W8" s="715" t="str">
        <f>IF(★Start初期設定!$X$5=W$3,集計元帳!$E10,"")</f>
        <v/>
      </c>
      <c r="X8" s="715">
        <f>IF(★Start初期設定!$X$5=X$3,集計元帳!$E10,"")</f>
        <v>0</v>
      </c>
      <c r="Y8" s="715" t="str">
        <f>IF(★Start初期設定!$X$5=Y$3,集計元帳!$E10,"")</f>
        <v/>
      </c>
      <c r="Z8" s="715" t="str">
        <f>IF(★Start初期設定!$X$5=Z$3,集計元帳!$E10,"")</f>
        <v/>
      </c>
      <c r="AA8" s="715" t="str">
        <f>IF(★Start初期設定!$X$5=AA$3,集計元帳!$E10,"")</f>
        <v/>
      </c>
      <c r="AB8" s="715" t="str">
        <f>IF(★Start初期設定!$X$5=AB$3,集計元帳!$E10,"")</f>
        <v/>
      </c>
      <c r="AC8" s="715" t="str">
        <f>IF(★Start初期設定!$X$5=AC$3,集計元帳!$E10,"")</f>
        <v/>
      </c>
      <c r="AD8" s="715" t="str">
        <f>IF(★Start初期設定!$X$5=AD$3,集計元帳!$E10,"")</f>
        <v/>
      </c>
      <c r="AE8" s="715" t="str">
        <f>IF(★Start初期設定!$X$5=AE$3,集計元帳!$E10,"")</f>
        <v/>
      </c>
      <c r="AF8" s="715" t="str">
        <f>IF(★Start初期設定!$X$5=AF$3,集計元帳!$E10,"")</f>
        <v/>
      </c>
      <c r="AG8" s="716">
        <f t="shared" si="2"/>
        <v>0</v>
      </c>
      <c r="BK8" s="167"/>
      <c r="BL8" s="167"/>
      <c r="BM8" s="167"/>
      <c r="BN8" s="8"/>
      <c r="BO8" s="8"/>
      <c r="BP8" s="8"/>
      <c r="BQ8" s="8"/>
      <c r="BR8" s="8"/>
      <c r="BS8" s="8"/>
      <c r="BT8" s="8"/>
      <c r="BU8" s="8"/>
      <c r="BV8" s="8"/>
      <c r="BW8" s="8"/>
    </row>
    <row r="9" spans="1:75" s="141" customFormat="1" ht="13.5" customHeight="1">
      <c r="A9" s="705"/>
      <c r="B9" s="924"/>
      <c r="C9" s="714" t="str">
        <f>+集計元帳!B11</f>
        <v>休祭日勤務</v>
      </c>
      <c r="D9" s="715" t="str">
        <f>IF(★Start初期設定!$X$5=D$3,集計元帳!$D11,"")</f>
        <v/>
      </c>
      <c r="E9" s="715" t="str">
        <f>IF(★Start初期設定!$X$5=E$3,集計元帳!$D11,"")</f>
        <v/>
      </c>
      <c r="F9" s="715" t="str">
        <f>IF(★Start初期設定!$X$5=F$3,集計元帳!$D11,"")</f>
        <v/>
      </c>
      <c r="G9" s="715">
        <f>IF(★Start初期設定!$X$5=G$3,集計元帳!$D11,"")</f>
        <v>0</v>
      </c>
      <c r="H9" s="715" t="str">
        <f>IF(★Start初期設定!$X$5=H$3,集計元帳!$D11,"")</f>
        <v/>
      </c>
      <c r="I9" s="715" t="str">
        <f>IF(★Start初期設定!$X$5=I$3,集計元帳!$D11,"")</f>
        <v/>
      </c>
      <c r="J9" s="715" t="str">
        <f>IF(★Start初期設定!$X$5=J$3,集計元帳!$D11,"")</f>
        <v/>
      </c>
      <c r="K9" s="715" t="str">
        <f>IF(★Start初期設定!$X$5=K$3,集計元帳!$D11,"")</f>
        <v/>
      </c>
      <c r="L9" s="715" t="str">
        <f>IF(★Start初期設定!$X$5=L$3,集計元帳!$D11,"")</f>
        <v/>
      </c>
      <c r="M9" s="715" t="str">
        <f>IF(★Start初期設定!$X$5=M$3,集計元帳!$D11,"")</f>
        <v/>
      </c>
      <c r="N9" s="715" t="str">
        <f>IF(★Start初期設定!$X$5=N$3,集計元帳!$D11,"")</f>
        <v/>
      </c>
      <c r="O9" s="715" t="str">
        <f>IF(★Start初期設定!$X$5=O$3,集計元帳!$D11,"")</f>
        <v/>
      </c>
      <c r="P9" s="716">
        <f t="shared" si="1"/>
        <v>0</v>
      </c>
      <c r="R9" s="705"/>
      <c r="S9" s="924"/>
      <c r="T9" s="714" t="str">
        <f t="shared" si="0"/>
        <v>休祭日勤務</v>
      </c>
      <c r="U9" s="715" t="str">
        <f>IF(★Start初期設定!$X$5=U$3,集計元帳!$E11,"")</f>
        <v/>
      </c>
      <c r="V9" s="715" t="str">
        <f>IF(★Start初期設定!$X$5=V$3,集計元帳!$E11,"")</f>
        <v/>
      </c>
      <c r="W9" s="715" t="str">
        <f>IF(★Start初期設定!$X$5=W$3,集計元帳!$E11,"")</f>
        <v/>
      </c>
      <c r="X9" s="715">
        <f>IF(★Start初期設定!$X$5=X$3,集計元帳!$E11,"")</f>
        <v>0</v>
      </c>
      <c r="Y9" s="715" t="str">
        <f>IF(★Start初期設定!$X$5=Y$3,集計元帳!$E11,"")</f>
        <v/>
      </c>
      <c r="Z9" s="715" t="str">
        <f>IF(★Start初期設定!$X$5=Z$3,集計元帳!$E11,"")</f>
        <v/>
      </c>
      <c r="AA9" s="715" t="str">
        <f>IF(★Start初期設定!$X$5=AA$3,集計元帳!$E11,"")</f>
        <v/>
      </c>
      <c r="AB9" s="715" t="str">
        <f>IF(★Start初期設定!$X$5=AB$3,集計元帳!$E11,"")</f>
        <v/>
      </c>
      <c r="AC9" s="715" t="str">
        <f>IF(★Start初期設定!$X$5=AC$3,集計元帳!$E11,"")</f>
        <v/>
      </c>
      <c r="AD9" s="715" t="str">
        <f>IF(★Start初期設定!$X$5=AD$3,集計元帳!$E11,"")</f>
        <v/>
      </c>
      <c r="AE9" s="715" t="str">
        <f>IF(★Start初期設定!$X$5=AE$3,集計元帳!$E11,"")</f>
        <v/>
      </c>
      <c r="AF9" s="715" t="str">
        <f>IF(★Start初期設定!$X$5=AF$3,集計元帳!$E11,"")</f>
        <v/>
      </c>
      <c r="AG9" s="716">
        <f t="shared" si="2"/>
        <v>0</v>
      </c>
      <c r="BK9" s="167"/>
      <c r="BL9" s="167"/>
      <c r="BM9" s="167"/>
      <c r="BN9" s="8"/>
      <c r="BO9" s="8"/>
      <c r="BP9" s="8"/>
      <c r="BQ9" s="8"/>
      <c r="BR9" s="8"/>
      <c r="BS9" s="8"/>
      <c r="BT9" s="8"/>
      <c r="BU9" s="8"/>
      <c r="BV9" s="8"/>
      <c r="BW9" s="8"/>
    </row>
    <row r="10" spans="1:75" s="141" customFormat="1" ht="13.5" customHeight="1">
      <c r="A10" s="705"/>
      <c r="B10" s="924"/>
      <c r="C10" s="714" t="str">
        <f>+集計元帳!B12</f>
        <v>休祭日残業</v>
      </c>
      <c r="D10" s="715" t="str">
        <f>IF(★Start初期設定!$X$5=D$3,集計元帳!$D12,"")</f>
        <v/>
      </c>
      <c r="E10" s="715" t="str">
        <f>IF(★Start初期設定!$X$5=E$3,集計元帳!$D12,"")</f>
        <v/>
      </c>
      <c r="F10" s="715" t="str">
        <f>IF(★Start初期設定!$X$5=F$3,集計元帳!$D12,"")</f>
        <v/>
      </c>
      <c r="G10" s="715">
        <f>IF(★Start初期設定!$X$5=G$3,集計元帳!$D12,"")</f>
        <v>0</v>
      </c>
      <c r="H10" s="715" t="str">
        <f>IF(★Start初期設定!$X$5=H$3,集計元帳!$D12,"")</f>
        <v/>
      </c>
      <c r="I10" s="715" t="str">
        <f>IF(★Start初期設定!$X$5=I$3,集計元帳!$D12,"")</f>
        <v/>
      </c>
      <c r="J10" s="715" t="str">
        <f>IF(★Start初期設定!$X$5=J$3,集計元帳!$D12,"")</f>
        <v/>
      </c>
      <c r="K10" s="715" t="str">
        <f>IF(★Start初期設定!$X$5=K$3,集計元帳!$D12,"")</f>
        <v/>
      </c>
      <c r="L10" s="715" t="str">
        <f>IF(★Start初期設定!$X$5=L$3,集計元帳!$D12,"")</f>
        <v/>
      </c>
      <c r="M10" s="715" t="str">
        <f>IF(★Start初期設定!$X$5=M$3,集計元帳!$D12,"")</f>
        <v/>
      </c>
      <c r="N10" s="715" t="str">
        <f>IF(★Start初期設定!$X$5=N$3,集計元帳!$D12,"")</f>
        <v/>
      </c>
      <c r="O10" s="715" t="str">
        <f>IF(★Start初期設定!$X$5=O$3,集計元帳!$D12,"")</f>
        <v/>
      </c>
      <c r="P10" s="716">
        <f t="shared" si="1"/>
        <v>0</v>
      </c>
      <c r="R10" s="705"/>
      <c r="S10" s="924"/>
      <c r="T10" s="714" t="str">
        <f t="shared" si="0"/>
        <v>休祭日残業</v>
      </c>
      <c r="U10" s="715" t="str">
        <f>IF(★Start初期設定!$X$5=U$3,集計元帳!$E12,"")</f>
        <v/>
      </c>
      <c r="V10" s="715" t="str">
        <f>IF(★Start初期設定!$X$5=V$3,集計元帳!$E12,"")</f>
        <v/>
      </c>
      <c r="W10" s="715" t="str">
        <f>IF(★Start初期設定!$X$5=W$3,集計元帳!$E12,"")</f>
        <v/>
      </c>
      <c r="X10" s="715">
        <f>IF(★Start初期設定!$X$5=X$3,集計元帳!$E12,"")</f>
        <v>0</v>
      </c>
      <c r="Y10" s="715" t="str">
        <f>IF(★Start初期設定!$X$5=Y$3,集計元帳!$E12,"")</f>
        <v/>
      </c>
      <c r="Z10" s="715" t="str">
        <f>IF(★Start初期設定!$X$5=Z$3,集計元帳!$E12,"")</f>
        <v/>
      </c>
      <c r="AA10" s="715" t="str">
        <f>IF(★Start初期設定!$X$5=AA$3,集計元帳!$E12,"")</f>
        <v/>
      </c>
      <c r="AB10" s="715" t="str">
        <f>IF(★Start初期設定!$X$5=AB$3,集計元帳!$E12,"")</f>
        <v/>
      </c>
      <c r="AC10" s="715" t="str">
        <f>IF(★Start初期設定!$X$5=AC$3,集計元帳!$E12,"")</f>
        <v/>
      </c>
      <c r="AD10" s="715" t="str">
        <f>IF(★Start初期設定!$X$5=AD$3,集計元帳!$E12,"")</f>
        <v/>
      </c>
      <c r="AE10" s="715" t="str">
        <f>IF(★Start初期設定!$X$5=AE$3,集計元帳!$E12,"")</f>
        <v/>
      </c>
      <c r="AF10" s="715" t="str">
        <f>IF(★Start初期設定!$X$5=AF$3,集計元帳!$E12,"")</f>
        <v/>
      </c>
      <c r="AG10" s="716">
        <f t="shared" si="2"/>
        <v>0</v>
      </c>
      <c r="BK10" s="167"/>
      <c r="BL10" s="167"/>
      <c r="BM10" s="167"/>
      <c r="BN10" s="8"/>
      <c r="BO10" s="8"/>
      <c r="BP10" s="8"/>
      <c r="BQ10" s="8"/>
      <c r="BR10" s="8"/>
      <c r="BS10" s="8"/>
      <c r="BT10" s="8"/>
      <c r="BU10" s="8"/>
      <c r="BV10" s="8"/>
      <c r="BW10" s="8"/>
    </row>
    <row r="11" spans="1:75" s="141" customFormat="1" ht="13.5" customHeight="1">
      <c r="A11" s="705"/>
      <c r="B11" s="924"/>
      <c r="C11" s="714" t="str">
        <f>+集計元帳!B13</f>
        <v>休祭日深夜</v>
      </c>
      <c r="D11" s="715" t="str">
        <f>IF(★Start初期設定!$X$5=D$3,集計元帳!$D13,"")</f>
        <v/>
      </c>
      <c r="E11" s="715" t="str">
        <f>IF(★Start初期設定!$X$5=E$3,集計元帳!$D13,"")</f>
        <v/>
      </c>
      <c r="F11" s="715" t="str">
        <f>IF(★Start初期設定!$X$5=F$3,集計元帳!$D13,"")</f>
        <v/>
      </c>
      <c r="G11" s="715">
        <f>IF(★Start初期設定!$X$5=G$3,集計元帳!$D13,"")</f>
        <v>0</v>
      </c>
      <c r="H11" s="715" t="str">
        <f>IF(★Start初期設定!$X$5=H$3,集計元帳!$D13,"")</f>
        <v/>
      </c>
      <c r="I11" s="715" t="str">
        <f>IF(★Start初期設定!$X$5=I$3,集計元帳!$D13,"")</f>
        <v/>
      </c>
      <c r="J11" s="715" t="str">
        <f>IF(★Start初期設定!$X$5=J$3,集計元帳!$D13,"")</f>
        <v/>
      </c>
      <c r="K11" s="715" t="str">
        <f>IF(★Start初期設定!$X$5=K$3,集計元帳!$D13,"")</f>
        <v/>
      </c>
      <c r="L11" s="715" t="str">
        <f>IF(★Start初期設定!$X$5=L$3,集計元帳!$D13,"")</f>
        <v/>
      </c>
      <c r="M11" s="715" t="str">
        <f>IF(★Start初期設定!$X$5=M$3,集計元帳!$D13,"")</f>
        <v/>
      </c>
      <c r="N11" s="715" t="str">
        <f>IF(★Start初期設定!$X$5=N$3,集計元帳!$D13,"")</f>
        <v/>
      </c>
      <c r="O11" s="715" t="str">
        <f>IF(★Start初期設定!$X$5=O$3,集計元帳!$D13,"")</f>
        <v/>
      </c>
      <c r="P11" s="716">
        <f t="shared" si="1"/>
        <v>0</v>
      </c>
      <c r="R11" s="705"/>
      <c r="S11" s="924"/>
      <c r="T11" s="714" t="str">
        <f t="shared" si="0"/>
        <v>休祭日深夜</v>
      </c>
      <c r="U11" s="715" t="str">
        <f>IF(★Start初期設定!$X$5=U$3,集計元帳!$E13,"")</f>
        <v/>
      </c>
      <c r="V11" s="715" t="str">
        <f>IF(★Start初期設定!$X$5=V$3,集計元帳!$E13,"")</f>
        <v/>
      </c>
      <c r="W11" s="715" t="str">
        <f>IF(★Start初期設定!$X$5=W$3,集計元帳!$E13,"")</f>
        <v/>
      </c>
      <c r="X11" s="715">
        <f>IF(★Start初期設定!$X$5=X$3,集計元帳!$E13,"")</f>
        <v>0</v>
      </c>
      <c r="Y11" s="715" t="str">
        <f>IF(★Start初期設定!$X$5=Y$3,集計元帳!$E13,"")</f>
        <v/>
      </c>
      <c r="Z11" s="715" t="str">
        <f>IF(★Start初期設定!$X$5=Z$3,集計元帳!$E13,"")</f>
        <v/>
      </c>
      <c r="AA11" s="715" t="str">
        <f>IF(★Start初期設定!$X$5=AA$3,集計元帳!$E13,"")</f>
        <v/>
      </c>
      <c r="AB11" s="715" t="str">
        <f>IF(★Start初期設定!$X$5=AB$3,集計元帳!$E13,"")</f>
        <v/>
      </c>
      <c r="AC11" s="715" t="str">
        <f>IF(★Start初期設定!$X$5=AC$3,集計元帳!$E13,"")</f>
        <v/>
      </c>
      <c r="AD11" s="715" t="str">
        <f>IF(★Start初期設定!$X$5=AD$3,集計元帳!$E13,"")</f>
        <v/>
      </c>
      <c r="AE11" s="715" t="str">
        <f>IF(★Start初期設定!$X$5=AE$3,集計元帳!$E13,"")</f>
        <v/>
      </c>
      <c r="AF11" s="715" t="str">
        <f>IF(★Start初期設定!$X$5=AF$3,集計元帳!$E13,"")</f>
        <v/>
      </c>
      <c r="AG11" s="716">
        <f t="shared" si="2"/>
        <v>0</v>
      </c>
      <c r="BK11" s="167"/>
      <c r="BL11" s="167"/>
      <c r="BM11" s="167"/>
      <c r="BN11" s="8"/>
      <c r="BO11" s="8"/>
      <c r="BP11" s="8"/>
      <c r="BQ11" s="8"/>
      <c r="BR11" s="8"/>
      <c r="BS11" s="8"/>
      <c r="BT11" s="8"/>
      <c r="BU11" s="8"/>
      <c r="BV11" s="8"/>
      <c r="BW11" s="8"/>
    </row>
    <row r="12" spans="1:75" s="141" customFormat="1" ht="13.5" customHeight="1">
      <c r="A12" s="705"/>
      <c r="B12" s="924"/>
      <c r="C12" s="714" t="str">
        <f>+集計元帳!B14</f>
        <v>家 族 手 当</v>
      </c>
      <c r="D12" s="715" t="str">
        <f>IF(★Start初期設定!$X$5=D$3,集計元帳!$D14,"")</f>
        <v/>
      </c>
      <c r="E12" s="715" t="str">
        <f>IF(★Start初期設定!$X$5=E$3,集計元帳!$D14,"")</f>
        <v/>
      </c>
      <c r="F12" s="715" t="str">
        <f>IF(★Start初期設定!$X$5=F$3,集計元帳!$D14,"")</f>
        <v/>
      </c>
      <c r="G12" s="715">
        <f>IF(★Start初期設定!$X$5=G$3,集計元帳!$D14,"")</f>
        <v>0</v>
      </c>
      <c r="H12" s="715" t="str">
        <f>IF(★Start初期設定!$X$5=H$3,集計元帳!$D14,"")</f>
        <v/>
      </c>
      <c r="I12" s="715" t="str">
        <f>IF(★Start初期設定!$X$5=I$3,集計元帳!$D14,"")</f>
        <v/>
      </c>
      <c r="J12" s="715" t="str">
        <f>IF(★Start初期設定!$X$5=J$3,集計元帳!$D14,"")</f>
        <v/>
      </c>
      <c r="K12" s="715" t="str">
        <f>IF(★Start初期設定!$X$5=K$3,集計元帳!$D14,"")</f>
        <v/>
      </c>
      <c r="L12" s="715" t="str">
        <f>IF(★Start初期設定!$X$5=L$3,集計元帳!$D14,"")</f>
        <v/>
      </c>
      <c r="M12" s="715" t="str">
        <f>IF(★Start初期設定!$X$5=M$3,集計元帳!$D14,"")</f>
        <v/>
      </c>
      <c r="N12" s="715" t="str">
        <f>IF(★Start初期設定!$X$5=N$3,集計元帳!$D14,"")</f>
        <v/>
      </c>
      <c r="O12" s="715" t="str">
        <f>IF(★Start初期設定!$X$5=O$3,集計元帳!$D14,"")</f>
        <v/>
      </c>
      <c r="P12" s="716">
        <f t="shared" si="1"/>
        <v>0</v>
      </c>
      <c r="R12" s="705"/>
      <c r="S12" s="924"/>
      <c r="T12" s="714" t="str">
        <f t="shared" si="0"/>
        <v>家 族 手 当</v>
      </c>
      <c r="U12" s="715" t="str">
        <f>IF(★Start初期設定!$X$5=U$3,集計元帳!$E14,"")</f>
        <v/>
      </c>
      <c r="V12" s="715" t="str">
        <f>IF(★Start初期設定!$X$5=V$3,集計元帳!$E14,"")</f>
        <v/>
      </c>
      <c r="W12" s="715" t="str">
        <f>IF(★Start初期設定!$X$5=W$3,集計元帳!$E14,"")</f>
        <v/>
      </c>
      <c r="X12" s="715">
        <f>IF(★Start初期設定!$X$5=X$3,集計元帳!$E14,"")</f>
        <v>0</v>
      </c>
      <c r="Y12" s="715" t="str">
        <f>IF(★Start初期設定!$X$5=Y$3,集計元帳!$E14,"")</f>
        <v/>
      </c>
      <c r="Z12" s="715" t="str">
        <f>IF(★Start初期設定!$X$5=Z$3,集計元帳!$E14,"")</f>
        <v/>
      </c>
      <c r="AA12" s="715" t="str">
        <f>IF(★Start初期設定!$X$5=AA$3,集計元帳!$E14,"")</f>
        <v/>
      </c>
      <c r="AB12" s="715" t="str">
        <f>IF(★Start初期設定!$X$5=AB$3,集計元帳!$E14,"")</f>
        <v/>
      </c>
      <c r="AC12" s="715" t="str">
        <f>IF(★Start初期設定!$X$5=AC$3,集計元帳!$E14,"")</f>
        <v/>
      </c>
      <c r="AD12" s="715" t="str">
        <f>IF(★Start初期設定!$X$5=AD$3,集計元帳!$E14,"")</f>
        <v/>
      </c>
      <c r="AE12" s="715" t="str">
        <f>IF(★Start初期設定!$X$5=AE$3,集計元帳!$E14,"")</f>
        <v/>
      </c>
      <c r="AF12" s="715" t="str">
        <f>IF(★Start初期設定!$X$5=AF$3,集計元帳!$E14,"")</f>
        <v/>
      </c>
      <c r="AG12" s="716">
        <f t="shared" si="2"/>
        <v>0</v>
      </c>
      <c r="BK12" s="8"/>
      <c r="BL12" s="8"/>
      <c r="BM12" s="8"/>
      <c r="BN12" s="8"/>
      <c r="BO12" s="8"/>
      <c r="BP12" s="8"/>
      <c r="BQ12" s="8"/>
      <c r="BR12" s="8"/>
      <c r="BS12" s="8"/>
      <c r="BT12" s="719" t="s">
        <v>315</v>
      </c>
      <c r="BU12" s="8"/>
      <c r="BV12" s="8"/>
      <c r="BW12" s="8"/>
    </row>
    <row r="13" spans="1:75" s="141" customFormat="1" ht="13.5" customHeight="1">
      <c r="A13" s="705"/>
      <c r="B13" s="924"/>
      <c r="C13" s="714" t="str">
        <f>+集計元帳!B15</f>
        <v>皆 勤 手 当</v>
      </c>
      <c r="D13" s="715" t="str">
        <f>IF(★Start初期設定!$X$5=D$3,集計元帳!$D15,"")</f>
        <v/>
      </c>
      <c r="E13" s="715" t="str">
        <f>IF(★Start初期設定!$X$5=E$3,集計元帳!$D15,"")</f>
        <v/>
      </c>
      <c r="F13" s="715" t="str">
        <f>IF(★Start初期設定!$X$5=F$3,集計元帳!$D15,"")</f>
        <v/>
      </c>
      <c r="G13" s="715">
        <f>IF(★Start初期設定!$X$5=G$3,集計元帳!$D15,"")</f>
        <v>0</v>
      </c>
      <c r="H13" s="715" t="str">
        <f>IF(★Start初期設定!$X$5=H$3,集計元帳!$D15,"")</f>
        <v/>
      </c>
      <c r="I13" s="715" t="str">
        <f>IF(★Start初期設定!$X$5=I$3,集計元帳!$D15,"")</f>
        <v/>
      </c>
      <c r="J13" s="715" t="str">
        <f>IF(★Start初期設定!$X$5=J$3,集計元帳!$D15,"")</f>
        <v/>
      </c>
      <c r="K13" s="715" t="str">
        <f>IF(★Start初期設定!$X$5=K$3,集計元帳!$D15,"")</f>
        <v/>
      </c>
      <c r="L13" s="715" t="str">
        <f>IF(★Start初期設定!$X$5=L$3,集計元帳!$D15,"")</f>
        <v/>
      </c>
      <c r="M13" s="715" t="str">
        <f>IF(★Start初期設定!$X$5=M$3,集計元帳!$D15,"")</f>
        <v/>
      </c>
      <c r="N13" s="715" t="str">
        <f>IF(★Start初期設定!$X$5=N$3,集計元帳!$D15,"")</f>
        <v/>
      </c>
      <c r="O13" s="715" t="str">
        <f>IF(★Start初期設定!$X$5=O$3,集計元帳!$D15,"")</f>
        <v/>
      </c>
      <c r="P13" s="716">
        <f t="shared" si="1"/>
        <v>0</v>
      </c>
      <c r="R13" s="705"/>
      <c r="S13" s="924"/>
      <c r="T13" s="714" t="str">
        <f t="shared" si="0"/>
        <v>皆 勤 手 当</v>
      </c>
      <c r="U13" s="715" t="str">
        <f>IF(★Start初期設定!$X$5=U$3,集計元帳!$E15,"")</f>
        <v/>
      </c>
      <c r="V13" s="715" t="str">
        <f>IF(★Start初期設定!$X$5=V$3,集計元帳!$E15,"")</f>
        <v/>
      </c>
      <c r="W13" s="715" t="str">
        <f>IF(★Start初期設定!$X$5=W$3,集計元帳!$E15,"")</f>
        <v/>
      </c>
      <c r="X13" s="715">
        <f>IF(★Start初期設定!$X$5=X$3,集計元帳!$E15,"")</f>
        <v>0</v>
      </c>
      <c r="Y13" s="715" t="str">
        <f>IF(★Start初期設定!$X$5=Y$3,集計元帳!$E15,"")</f>
        <v/>
      </c>
      <c r="Z13" s="715" t="str">
        <f>IF(★Start初期設定!$X$5=Z$3,集計元帳!$E15,"")</f>
        <v/>
      </c>
      <c r="AA13" s="715" t="str">
        <f>IF(★Start初期設定!$X$5=AA$3,集計元帳!$E15,"")</f>
        <v/>
      </c>
      <c r="AB13" s="715" t="str">
        <f>IF(★Start初期設定!$X$5=AB$3,集計元帳!$E15,"")</f>
        <v/>
      </c>
      <c r="AC13" s="715" t="str">
        <f>IF(★Start初期設定!$X$5=AC$3,集計元帳!$E15,"")</f>
        <v/>
      </c>
      <c r="AD13" s="715" t="str">
        <f>IF(★Start初期設定!$X$5=AD$3,集計元帳!$E15,"")</f>
        <v/>
      </c>
      <c r="AE13" s="715" t="str">
        <f>IF(★Start初期設定!$X$5=AE$3,集計元帳!$E15,"")</f>
        <v/>
      </c>
      <c r="AF13" s="715" t="str">
        <f>IF(★Start初期設定!$X$5=AF$3,集計元帳!$E15,"")</f>
        <v/>
      </c>
      <c r="AG13" s="716">
        <f t="shared" si="2"/>
        <v>0</v>
      </c>
      <c r="BK13" s="8"/>
      <c r="BL13" s="8"/>
      <c r="BM13" s="8"/>
      <c r="BN13" s="8"/>
      <c r="BO13" s="8"/>
      <c r="BP13" s="8"/>
      <c r="BQ13" s="8"/>
      <c r="BR13" s="8"/>
      <c r="BS13" s="8"/>
      <c r="BT13" s="8"/>
      <c r="BU13" s="8"/>
      <c r="BV13" s="8"/>
      <c r="BW13" s="8"/>
    </row>
    <row r="14" spans="1:75" s="141" customFormat="1" ht="13.5" customHeight="1">
      <c r="A14" s="705"/>
      <c r="B14" s="924"/>
      <c r="C14" s="714">
        <f>+集計元帳!B16</f>
        <v>0</v>
      </c>
      <c r="D14" s="715" t="str">
        <f>IF(★Start初期設定!$X$5=D$3,集計元帳!$D16,"")</f>
        <v/>
      </c>
      <c r="E14" s="715" t="str">
        <f>IF(★Start初期設定!$X$5=E$3,集計元帳!$D16,"")</f>
        <v/>
      </c>
      <c r="F14" s="715" t="str">
        <f>IF(★Start初期設定!$X$5=F$3,集計元帳!$D16,"")</f>
        <v/>
      </c>
      <c r="G14" s="715">
        <f>IF(★Start初期設定!$X$5=G$3,集計元帳!$D16,"")</f>
        <v>0</v>
      </c>
      <c r="H14" s="715" t="str">
        <f>IF(★Start初期設定!$X$5=H$3,集計元帳!$D16,"")</f>
        <v/>
      </c>
      <c r="I14" s="715" t="str">
        <f>IF(★Start初期設定!$X$5=I$3,集計元帳!$D16,"")</f>
        <v/>
      </c>
      <c r="J14" s="715" t="str">
        <f>IF(★Start初期設定!$X$5=J$3,集計元帳!$D16,"")</f>
        <v/>
      </c>
      <c r="K14" s="715" t="str">
        <f>IF(★Start初期設定!$X$5=K$3,集計元帳!$D16,"")</f>
        <v/>
      </c>
      <c r="L14" s="715" t="str">
        <f>IF(★Start初期設定!$X$5=L$3,集計元帳!$D16,"")</f>
        <v/>
      </c>
      <c r="M14" s="715" t="str">
        <f>IF(★Start初期設定!$X$5=M$3,集計元帳!$D16,"")</f>
        <v/>
      </c>
      <c r="N14" s="715" t="str">
        <f>IF(★Start初期設定!$X$5=N$3,集計元帳!$D16,"")</f>
        <v/>
      </c>
      <c r="O14" s="715" t="str">
        <f>IF(★Start初期設定!$X$5=O$3,集計元帳!$D16,"")</f>
        <v/>
      </c>
      <c r="P14" s="716">
        <f t="shared" si="1"/>
        <v>0</v>
      </c>
      <c r="R14" s="705"/>
      <c r="S14" s="924"/>
      <c r="T14" s="714">
        <f t="shared" si="0"/>
        <v>0</v>
      </c>
      <c r="U14" s="715" t="str">
        <f>IF(★Start初期設定!$X$5=U$3,集計元帳!$E16,"")</f>
        <v/>
      </c>
      <c r="V14" s="715" t="str">
        <f>IF(★Start初期設定!$X$5=V$3,集計元帳!$E16,"")</f>
        <v/>
      </c>
      <c r="W14" s="715" t="str">
        <f>IF(★Start初期設定!$X$5=W$3,集計元帳!$E16,"")</f>
        <v/>
      </c>
      <c r="X14" s="715">
        <f>IF(★Start初期設定!$X$5=X$3,集計元帳!$E16,"")</f>
        <v>0</v>
      </c>
      <c r="Y14" s="715" t="str">
        <f>IF(★Start初期設定!$X$5=Y$3,集計元帳!$E16,"")</f>
        <v/>
      </c>
      <c r="Z14" s="715" t="str">
        <f>IF(★Start初期設定!$X$5=Z$3,集計元帳!$E16,"")</f>
        <v/>
      </c>
      <c r="AA14" s="715" t="str">
        <f>IF(★Start初期設定!$X$5=AA$3,集計元帳!$E16,"")</f>
        <v/>
      </c>
      <c r="AB14" s="715" t="str">
        <f>IF(★Start初期設定!$X$5=AB$3,集計元帳!$E16,"")</f>
        <v/>
      </c>
      <c r="AC14" s="715" t="str">
        <f>IF(★Start初期設定!$X$5=AC$3,集計元帳!$E16,"")</f>
        <v/>
      </c>
      <c r="AD14" s="715" t="str">
        <f>IF(★Start初期設定!$X$5=AD$3,集計元帳!$E16,"")</f>
        <v/>
      </c>
      <c r="AE14" s="715" t="str">
        <f>IF(★Start初期設定!$X$5=AE$3,集計元帳!$E16,"")</f>
        <v/>
      </c>
      <c r="AF14" s="715" t="str">
        <f>IF(★Start初期設定!$X$5=AF$3,集計元帳!$E16,"")</f>
        <v/>
      </c>
      <c r="AG14" s="716">
        <f t="shared" si="2"/>
        <v>0</v>
      </c>
      <c r="BK14" s="8"/>
      <c r="BL14" s="8"/>
      <c r="BM14" s="8"/>
      <c r="BN14" s="8"/>
      <c r="BO14" s="8"/>
      <c r="BP14" s="8"/>
      <c r="BQ14" s="8"/>
      <c r="BR14" s="8"/>
      <c r="BS14" s="8"/>
      <c r="BT14" s="8"/>
      <c r="BU14" s="8"/>
      <c r="BV14" s="8"/>
      <c r="BW14" s="8"/>
    </row>
    <row r="15" spans="1:75" s="141" customFormat="1" ht="13.5" customHeight="1">
      <c r="A15" s="705"/>
      <c r="B15" s="924"/>
      <c r="C15" s="714">
        <f>+集計元帳!B17</f>
        <v>0</v>
      </c>
      <c r="D15" s="715" t="str">
        <f>IF(★Start初期設定!$X$5=D$3,集計元帳!$D17,"")</f>
        <v/>
      </c>
      <c r="E15" s="715" t="str">
        <f>IF(★Start初期設定!$X$5=E$3,集計元帳!$D17,"")</f>
        <v/>
      </c>
      <c r="F15" s="715" t="str">
        <f>IF(★Start初期設定!$X$5=F$3,集計元帳!$D17,"")</f>
        <v/>
      </c>
      <c r="G15" s="715">
        <f>IF(★Start初期設定!$X$5=G$3,集計元帳!$D17,"")</f>
        <v>0</v>
      </c>
      <c r="H15" s="715" t="str">
        <f>IF(★Start初期設定!$X$5=H$3,集計元帳!$D17,"")</f>
        <v/>
      </c>
      <c r="I15" s="715" t="str">
        <f>IF(★Start初期設定!$X$5=I$3,集計元帳!$D17,"")</f>
        <v/>
      </c>
      <c r="J15" s="715" t="str">
        <f>IF(★Start初期設定!$X$5=J$3,集計元帳!$D17,"")</f>
        <v/>
      </c>
      <c r="K15" s="715" t="str">
        <f>IF(★Start初期設定!$X$5=K$3,集計元帳!$D17,"")</f>
        <v/>
      </c>
      <c r="L15" s="715" t="str">
        <f>IF(★Start初期設定!$X$5=L$3,集計元帳!$D17,"")</f>
        <v/>
      </c>
      <c r="M15" s="715" t="str">
        <f>IF(★Start初期設定!$X$5=M$3,集計元帳!$D17,"")</f>
        <v/>
      </c>
      <c r="N15" s="715" t="str">
        <f>IF(★Start初期設定!$X$5=N$3,集計元帳!$D17,"")</f>
        <v/>
      </c>
      <c r="O15" s="715" t="str">
        <f>IF(★Start初期設定!$X$5=O$3,集計元帳!$D17,"")</f>
        <v/>
      </c>
      <c r="P15" s="716">
        <f t="shared" si="1"/>
        <v>0</v>
      </c>
      <c r="R15" s="705"/>
      <c r="S15" s="924"/>
      <c r="T15" s="714">
        <f t="shared" si="0"/>
        <v>0</v>
      </c>
      <c r="U15" s="715" t="str">
        <f>IF(★Start初期設定!$X$5=U$3,集計元帳!$E17,"")</f>
        <v/>
      </c>
      <c r="V15" s="715" t="str">
        <f>IF(★Start初期設定!$X$5=V$3,集計元帳!$E17,"")</f>
        <v/>
      </c>
      <c r="W15" s="715" t="str">
        <f>IF(★Start初期設定!$X$5=W$3,集計元帳!$E17,"")</f>
        <v/>
      </c>
      <c r="X15" s="715">
        <f>IF(★Start初期設定!$X$5=X$3,集計元帳!$E17,"")</f>
        <v>0</v>
      </c>
      <c r="Y15" s="715" t="str">
        <f>IF(★Start初期設定!$X$5=Y$3,集計元帳!$E17,"")</f>
        <v/>
      </c>
      <c r="Z15" s="715" t="str">
        <f>IF(★Start初期設定!$X$5=Z$3,集計元帳!$E17,"")</f>
        <v/>
      </c>
      <c r="AA15" s="715" t="str">
        <f>IF(★Start初期設定!$X$5=AA$3,集計元帳!$E17,"")</f>
        <v/>
      </c>
      <c r="AB15" s="715" t="str">
        <f>IF(★Start初期設定!$X$5=AB$3,集計元帳!$E17,"")</f>
        <v/>
      </c>
      <c r="AC15" s="715" t="str">
        <f>IF(★Start初期設定!$X$5=AC$3,集計元帳!$E17,"")</f>
        <v/>
      </c>
      <c r="AD15" s="715" t="str">
        <f>IF(★Start初期設定!$X$5=AD$3,集計元帳!$E17,"")</f>
        <v/>
      </c>
      <c r="AE15" s="715" t="str">
        <f>IF(★Start初期設定!$X$5=AE$3,集計元帳!$E17,"")</f>
        <v/>
      </c>
      <c r="AF15" s="715" t="str">
        <f>IF(★Start初期設定!$X$5=AF$3,集計元帳!$E17,"")</f>
        <v/>
      </c>
      <c r="AG15" s="716">
        <f t="shared" si="2"/>
        <v>0</v>
      </c>
      <c r="BK15" s="8"/>
      <c r="BL15" s="8"/>
      <c r="BM15" s="8"/>
      <c r="BN15" s="8"/>
      <c r="BO15" s="8"/>
      <c r="BP15" s="8"/>
      <c r="BQ15" s="8"/>
      <c r="BR15" s="8"/>
      <c r="BS15" s="8"/>
      <c r="BT15" s="8"/>
      <c r="BU15" s="8"/>
      <c r="BV15" s="8"/>
      <c r="BW15" s="8"/>
    </row>
    <row r="16" spans="1:75" s="141" customFormat="1" ht="13.5" customHeight="1">
      <c r="A16" s="705"/>
      <c r="B16" s="924"/>
      <c r="C16" s="714">
        <f>+集計元帳!B18</f>
        <v>0</v>
      </c>
      <c r="D16" s="715" t="str">
        <f>IF(★Start初期設定!$X$5=D$3,集計元帳!$D18,"")</f>
        <v/>
      </c>
      <c r="E16" s="715" t="str">
        <f>IF(★Start初期設定!$X$5=E$3,集計元帳!$D18,"")</f>
        <v/>
      </c>
      <c r="F16" s="715" t="str">
        <f>IF(★Start初期設定!$X$5=F$3,集計元帳!$D18,"")</f>
        <v/>
      </c>
      <c r="G16" s="715">
        <f>IF(★Start初期設定!$X$5=G$3,集計元帳!$D18,"")</f>
        <v>0</v>
      </c>
      <c r="H16" s="715" t="str">
        <f>IF(★Start初期設定!$X$5=H$3,集計元帳!$D18,"")</f>
        <v/>
      </c>
      <c r="I16" s="715" t="str">
        <f>IF(★Start初期設定!$X$5=I$3,集計元帳!$D18,"")</f>
        <v/>
      </c>
      <c r="J16" s="715" t="str">
        <f>IF(★Start初期設定!$X$5=J$3,集計元帳!$D18,"")</f>
        <v/>
      </c>
      <c r="K16" s="715" t="str">
        <f>IF(★Start初期設定!$X$5=K$3,集計元帳!$D18,"")</f>
        <v/>
      </c>
      <c r="L16" s="715" t="str">
        <f>IF(★Start初期設定!$X$5=L$3,集計元帳!$D18,"")</f>
        <v/>
      </c>
      <c r="M16" s="715" t="str">
        <f>IF(★Start初期設定!$X$5=M$3,集計元帳!$D18,"")</f>
        <v/>
      </c>
      <c r="N16" s="715" t="str">
        <f>IF(★Start初期設定!$X$5=N$3,集計元帳!$D18,"")</f>
        <v/>
      </c>
      <c r="O16" s="715" t="str">
        <f>IF(★Start初期設定!$X$5=O$3,集計元帳!$D18,"")</f>
        <v/>
      </c>
      <c r="P16" s="716">
        <f t="shared" si="1"/>
        <v>0</v>
      </c>
      <c r="R16" s="705"/>
      <c r="S16" s="924"/>
      <c r="T16" s="714">
        <f t="shared" si="0"/>
        <v>0</v>
      </c>
      <c r="U16" s="715" t="str">
        <f>IF(★Start初期設定!$X$5=U$3,集計元帳!$E18,"")</f>
        <v/>
      </c>
      <c r="V16" s="715" t="str">
        <f>IF(★Start初期設定!$X$5=V$3,集計元帳!$E18,"")</f>
        <v/>
      </c>
      <c r="W16" s="715" t="str">
        <f>IF(★Start初期設定!$X$5=W$3,集計元帳!$E18,"")</f>
        <v/>
      </c>
      <c r="X16" s="715">
        <f>IF(★Start初期設定!$X$5=X$3,集計元帳!$E18,"")</f>
        <v>0</v>
      </c>
      <c r="Y16" s="715" t="str">
        <f>IF(★Start初期設定!$X$5=Y$3,集計元帳!$E18,"")</f>
        <v/>
      </c>
      <c r="Z16" s="715" t="str">
        <f>IF(★Start初期設定!$X$5=Z$3,集計元帳!$E18,"")</f>
        <v/>
      </c>
      <c r="AA16" s="715" t="str">
        <f>IF(★Start初期設定!$X$5=AA$3,集計元帳!$E18,"")</f>
        <v/>
      </c>
      <c r="AB16" s="715" t="str">
        <f>IF(★Start初期設定!$X$5=AB$3,集計元帳!$E18,"")</f>
        <v/>
      </c>
      <c r="AC16" s="715" t="str">
        <f>IF(★Start初期設定!$X$5=AC$3,集計元帳!$E18,"")</f>
        <v/>
      </c>
      <c r="AD16" s="715" t="str">
        <f>IF(★Start初期設定!$X$5=AD$3,集計元帳!$E18,"")</f>
        <v/>
      </c>
      <c r="AE16" s="715" t="str">
        <f>IF(★Start初期設定!$X$5=AE$3,集計元帳!$E18,"")</f>
        <v/>
      </c>
      <c r="AF16" s="715" t="str">
        <f>IF(★Start初期設定!$X$5=AF$3,集計元帳!$E18,"")</f>
        <v/>
      </c>
      <c r="AG16" s="716">
        <f t="shared" si="2"/>
        <v>0</v>
      </c>
      <c r="BK16" s="8"/>
      <c r="BL16" s="8"/>
      <c r="BM16" s="8"/>
      <c r="BN16" s="8"/>
      <c r="BO16" s="8"/>
      <c r="BP16" s="8"/>
      <c r="BQ16" s="8"/>
      <c r="BR16" s="8"/>
      <c r="BS16" s="8"/>
      <c r="BT16" s="8"/>
      <c r="BU16" s="8"/>
      <c r="BV16" s="8"/>
      <c r="BW16" s="8"/>
    </row>
    <row r="17" spans="1:75" s="141" customFormat="1" ht="13.5" customHeight="1">
      <c r="A17" s="705"/>
      <c r="B17" s="924"/>
      <c r="C17" s="720" t="str">
        <f>+集計元帳!B19</f>
        <v>小計</v>
      </c>
      <c r="D17" s="715" t="str">
        <f>IF(★Start初期設定!$X$5=D$3,集計元帳!$D19,"")</f>
        <v/>
      </c>
      <c r="E17" s="715" t="str">
        <f>IF(★Start初期設定!$X$5=E$3,集計元帳!$D19,"")</f>
        <v/>
      </c>
      <c r="F17" s="715" t="str">
        <f>IF(★Start初期設定!$X$5=F$3,集計元帳!$D19,"")</f>
        <v/>
      </c>
      <c r="G17" s="715">
        <f>IF(★Start初期設定!$X$5=G$3,集計元帳!$D19,"")</f>
        <v>0</v>
      </c>
      <c r="H17" s="715" t="str">
        <f>IF(★Start初期設定!$X$5=H$3,集計元帳!$D19,"")</f>
        <v/>
      </c>
      <c r="I17" s="715" t="str">
        <f>IF(★Start初期設定!$X$5=I$3,集計元帳!$D19,"")</f>
        <v/>
      </c>
      <c r="J17" s="715" t="str">
        <f>IF(★Start初期設定!$X$5=J$3,集計元帳!$D19,"")</f>
        <v/>
      </c>
      <c r="K17" s="715" t="str">
        <f>IF(★Start初期設定!$X$5=K$3,集計元帳!$D19,"")</f>
        <v/>
      </c>
      <c r="L17" s="715" t="str">
        <f>IF(★Start初期設定!$X$5=L$3,集計元帳!$D19,"")</f>
        <v/>
      </c>
      <c r="M17" s="715" t="str">
        <f>IF(★Start初期設定!$X$5=M$3,集計元帳!$D19,"")</f>
        <v/>
      </c>
      <c r="N17" s="715" t="str">
        <f>IF(★Start初期設定!$X$5=N$3,集計元帳!$D19,"")</f>
        <v/>
      </c>
      <c r="O17" s="715" t="str">
        <f>IF(★Start初期設定!$X$5=O$3,集計元帳!$D19,"")</f>
        <v/>
      </c>
      <c r="P17" s="716">
        <f t="shared" si="1"/>
        <v>0</v>
      </c>
      <c r="R17" s="705"/>
      <c r="S17" s="924"/>
      <c r="T17" s="720" t="str">
        <f t="shared" si="0"/>
        <v>小計</v>
      </c>
      <c r="U17" s="715" t="str">
        <f>IF(★Start初期設定!$X$5=U$3,集計元帳!$E19,"")</f>
        <v/>
      </c>
      <c r="V17" s="715" t="str">
        <f>IF(★Start初期設定!$X$5=V$3,集計元帳!$E19,"")</f>
        <v/>
      </c>
      <c r="W17" s="715" t="str">
        <f>IF(★Start初期設定!$X$5=W$3,集計元帳!$E19,"")</f>
        <v/>
      </c>
      <c r="X17" s="715">
        <f>IF(★Start初期設定!$X$5=X$3,集計元帳!$E19,"")</f>
        <v>0</v>
      </c>
      <c r="Y17" s="715" t="str">
        <f>IF(★Start初期設定!$X$5=Y$3,集計元帳!$E19,"")</f>
        <v/>
      </c>
      <c r="Z17" s="715" t="str">
        <f>IF(★Start初期設定!$X$5=Z$3,集計元帳!$E19,"")</f>
        <v/>
      </c>
      <c r="AA17" s="715" t="str">
        <f>IF(★Start初期設定!$X$5=AA$3,集計元帳!$E19,"")</f>
        <v/>
      </c>
      <c r="AB17" s="715" t="str">
        <f>IF(★Start初期設定!$X$5=AB$3,集計元帳!$E19,"")</f>
        <v/>
      </c>
      <c r="AC17" s="715" t="str">
        <f>IF(★Start初期設定!$X$5=AC$3,集計元帳!$E19,"")</f>
        <v/>
      </c>
      <c r="AD17" s="715" t="str">
        <f>IF(★Start初期設定!$X$5=AD$3,集計元帳!$E19,"")</f>
        <v/>
      </c>
      <c r="AE17" s="715" t="str">
        <f>IF(★Start初期設定!$X$5=AE$3,集計元帳!$E19,"")</f>
        <v/>
      </c>
      <c r="AF17" s="715" t="str">
        <f>IF(★Start初期設定!$X$5=AF$3,集計元帳!$E19,"")</f>
        <v/>
      </c>
      <c r="AG17" s="716">
        <f t="shared" si="2"/>
        <v>0</v>
      </c>
      <c r="BK17" s="8"/>
      <c r="BL17" s="8"/>
      <c r="BM17" s="8"/>
      <c r="BN17" s="8"/>
      <c r="BO17" s="8"/>
      <c r="BP17" s="8"/>
      <c r="BQ17" s="8"/>
      <c r="BR17" s="8"/>
      <c r="BS17" s="8"/>
      <c r="BT17" s="8"/>
      <c r="BU17" s="8"/>
      <c r="BV17" s="8"/>
      <c r="BW17" s="8"/>
    </row>
    <row r="18" spans="1:75" s="141" customFormat="1" ht="13.5" customHeight="1">
      <c r="A18" s="705"/>
      <c r="B18" s="924"/>
      <c r="C18" s="714" t="str">
        <f>+集計元帳!B20</f>
        <v>交通費</v>
      </c>
      <c r="D18" s="715" t="str">
        <f>IF(★Start初期設定!$X$5=D$3,集計元帳!$D20,"")</f>
        <v/>
      </c>
      <c r="E18" s="715" t="str">
        <f>IF(★Start初期設定!$X$5=E$3,集計元帳!$D20,"")</f>
        <v/>
      </c>
      <c r="F18" s="715" t="str">
        <f>IF(★Start初期設定!$X$5=F$3,集計元帳!$D20,"")</f>
        <v/>
      </c>
      <c r="G18" s="715">
        <f>IF(★Start初期設定!$X$5=G$3,集計元帳!$D20,"")</f>
        <v>0</v>
      </c>
      <c r="H18" s="715" t="str">
        <f>IF(★Start初期設定!$X$5=H$3,集計元帳!$D20,"")</f>
        <v/>
      </c>
      <c r="I18" s="715" t="str">
        <f>IF(★Start初期設定!$X$5=I$3,集計元帳!$D20,"")</f>
        <v/>
      </c>
      <c r="J18" s="715" t="str">
        <f>IF(★Start初期設定!$X$5=J$3,集計元帳!$D20,"")</f>
        <v/>
      </c>
      <c r="K18" s="715" t="str">
        <f>IF(★Start初期設定!$X$5=K$3,集計元帳!$D20,"")</f>
        <v/>
      </c>
      <c r="L18" s="715" t="str">
        <f>IF(★Start初期設定!$X$5=L$3,集計元帳!$D20,"")</f>
        <v/>
      </c>
      <c r="M18" s="715" t="str">
        <f>IF(★Start初期設定!$X$5=M$3,集計元帳!$D20,"")</f>
        <v/>
      </c>
      <c r="N18" s="715" t="str">
        <f>IF(★Start初期設定!$X$5=N$3,集計元帳!$D20,"")</f>
        <v/>
      </c>
      <c r="O18" s="715" t="str">
        <f>IF(★Start初期設定!$X$5=O$3,集計元帳!$D20,"")</f>
        <v/>
      </c>
      <c r="P18" s="716">
        <f t="shared" si="1"/>
        <v>0</v>
      </c>
      <c r="R18" s="705"/>
      <c r="S18" s="924"/>
      <c r="T18" s="714" t="str">
        <f t="shared" si="0"/>
        <v>交通費</v>
      </c>
      <c r="U18" s="715" t="str">
        <f>IF(★Start初期設定!$X$5=U$3,集計元帳!$E20,"")</f>
        <v/>
      </c>
      <c r="V18" s="715" t="str">
        <f>IF(★Start初期設定!$X$5=V$3,集計元帳!$E20,"")</f>
        <v/>
      </c>
      <c r="W18" s="715" t="str">
        <f>IF(★Start初期設定!$X$5=W$3,集計元帳!$E20,"")</f>
        <v/>
      </c>
      <c r="X18" s="715">
        <f>IF(★Start初期設定!$X$5=X$3,集計元帳!$E20,"")</f>
        <v>0</v>
      </c>
      <c r="Y18" s="715" t="str">
        <f>IF(★Start初期設定!$X$5=Y$3,集計元帳!$E20,"")</f>
        <v/>
      </c>
      <c r="Z18" s="715" t="str">
        <f>IF(★Start初期設定!$X$5=Z$3,集計元帳!$E20,"")</f>
        <v/>
      </c>
      <c r="AA18" s="715" t="str">
        <f>IF(★Start初期設定!$X$5=AA$3,集計元帳!$E20,"")</f>
        <v/>
      </c>
      <c r="AB18" s="715" t="str">
        <f>IF(★Start初期設定!$X$5=AB$3,集計元帳!$E20,"")</f>
        <v/>
      </c>
      <c r="AC18" s="715" t="str">
        <f>IF(★Start初期設定!$X$5=AC$3,集計元帳!$E20,"")</f>
        <v/>
      </c>
      <c r="AD18" s="715" t="str">
        <f>IF(★Start初期設定!$X$5=AD$3,集計元帳!$E20,"")</f>
        <v/>
      </c>
      <c r="AE18" s="715" t="str">
        <f>IF(★Start初期設定!$X$5=AE$3,集計元帳!$E20,"")</f>
        <v/>
      </c>
      <c r="AF18" s="715" t="str">
        <f>IF(★Start初期設定!$X$5=AF$3,集計元帳!$E20,"")</f>
        <v/>
      </c>
      <c r="AG18" s="716">
        <f t="shared" si="2"/>
        <v>0</v>
      </c>
    </row>
    <row r="19" spans="1:75" s="141" customFormat="1" ht="13.5" customHeight="1">
      <c r="A19" s="705"/>
      <c r="B19" s="925"/>
      <c r="C19" s="720" t="str">
        <f>+集計元帳!B21</f>
        <v>合　計</v>
      </c>
      <c r="D19" s="715" t="str">
        <f>IF(★Start初期設定!$X$5=D$3,集計元帳!$D21,"")</f>
        <v/>
      </c>
      <c r="E19" s="715" t="str">
        <f>IF(★Start初期設定!$X$5=E$3,集計元帳!$D21,"")</f>
        <v/>
      </c>
      <c r="F19" s="715" t="str">
        <f>IF(★Start初期設定!$X$5=F$3,集計元帳!$D21,"")</f>
        <v/>
      </c>
      <c r="G19" s="715">
        <f>IF(★Start初期設定!$X$5=G$3,集計元帳!$D21,"")</f>
        <v>0</v>
      </c>
      <c r="H19" s="715" t="str">
        <f>IF(★Start初期設定!$X$5=H$3,集計元帳!$D21,"")</f>
        <v/>
      </c>
      <c r="I19" s="715" t="str">
        <f>IF(★Start初期設定!$X$5=I$3,集計元帳!$D21,"")</f>
        <v/>
      </c>
      <c r="J19" s="715" t="str">
        <f>IF(★Start初期設定!$X$5=J$3,集計元帳!$D21,"")</f>
        <v/>
      </c>
      <c r="K19" s="715" t="str">
        <f>IF(★Start初期設定!$X$5=K$3,集計元帳!$D21,"")</f>
        <v/>
      </c>
      <c r="L19" s="715" t="str">
        <f>IF(★Start初期設定!$X$5=L$3,集計元帳!$D21,"")</f>
        <v/>
      </c>
      <c r="M19" s="715" t="str">
        <f>IF(★Start初期設定!$X$5=M$3,集計元帳!$D21,"")</f>
        <v/>
      </c>
      <c r="N19" s="715" t="str">
        <f>IF(★Start初期設定!$X$5=N$3,集計元帳!$D21,"")</f>
        <v/>
      </c>
      <c r="O19" s="715" t="str">
        <f>IF(★Start初期設定!$X$5=O$3,集計元帳!$D21,"")</f>
        <v/>
      </c>
      <c r="P19" s="716">
        <f t="shared" si="1"/>
        <v>0</v>
      </c>
      <c r="R19" s="705"/>
      <c r="S19" s="925"/>
      <c r="T19" s="720" t="str">
        <f t="shared" si="0"/>
        <v>合　計</v>
      </c>
      <c r="U19" s="715" t="str">
        <f>IF(★Start初期設定!$X$5=U$3,集計元帳!$E21,"")</f>
        <v/>
      </c>
      <c r="V19" s="715" t="str">
        <f>IF(★Start初期設定!$X$5=V$3,集計元帳!$E21,"")</f>
        <v/>
      </c>
      <c r="W19" s="715" t="str">
        <f>IF(★Start初期設定!$X$5=W$3,集計元帳!$E21,"")</f>
        <v/>
      </c>
      <c r="X19" s="715">
        <f>IF(★Start初期設定!$X$5=X$3,集計元帳!$E21,"")</f>
        <v>0</v>
      </c>
      <c r="Y19" s="715" t="str">
        <f>IF(★Start初期設定!$X$5=Y$3,集計元帳!$E21,"")</f>
        <v/>
      </c>
      <c r="Z19" s="715" t="str">
        <f>IF(★Start初期設定!$X$5=Z$3,集計元帳!$E21,"")</f>
        <v/>
      </c>
      <c r="AA19" s="715" t="str">
        <f>IF(★Start初期設定!$X$5=AA$3,集計元帳!$E21,"")</f>
        <v/>
      </c>
      <c r="AB19" s="715" t="str">
        <f>IF(★Start初期設定!$X$5=AB$3,集計元帳!$E21,"")</f>
        <v/>
      </c>
      <c r="AC19" s="715" t="str">
        <f>IF(★Start初期設定!$X$5=AC$3,集計元帳!$E21,"")</f>
        <v/>
      </c>
      <c r="AD19" s="715" t="str">
        <f>IF(★Start初期設定!$X$5=AD$3,集計元帳!$E21,"")</f>
        <v/>
      </c>
      <c r="AE19" s="715" t="str">
        <f>IF(★Start初期設定!$X$5=AE$3,集計元帳!$E21,"")</f>
        <v/>
      </c>
      <c r="AF19" s="715" t="str">
        <f>IF(★Start初期設定!$X$5=AF$3,集計元帳!$E21,"")</f>
        <v/>
      </c>
      <c r="AG19" s="716">
        <f t="shared" si="2"/>
        <v>0</v>
      </c>
    </row>
    <row r="20" spans="1:75" s="141" customFormat="1" ht="13.5" customHeight="1">
      <c r="A20" s="705"/>
      <c r="B20" s="923" t="s">
        <v>316</v>
      </c>
      <c r="C20" s="714" t="str">
        <f>+集計元帳!B22</f>
        <v>健康保険</v>
      </c>
      <c r="D20" s="715" t="str">
        <f>IF(★Start初期設定!$X$5=D$3,集計元帳!$D22,"")</f>
        <v/>
      </c>
      <c r="E20" s="715" t="str">
        <f>IF(★Start初期設定!$X$5=E$3,集計元帳!$D22,"")</f>
        <v/>
      </c>
      <c r="F20" s="715" t="str">
        <f>IF(★Start初期設定!$X$5=F$3,集計元帳!$D22,"")</f>
        <v/>
      </c>
      <c r="G20" s="715">
        <f>IF(★Start初期設定!$X$5=G$3,集計元帳!$D22,"")</f>
        <v>0</v>
      </c>
      <c r="H20" s="715" t="str">
        <f>IF(★Start初期設定!$X$5=H$3,集計元帳!$D22,"")</f>
        <v/>
      </c>
      <c r="I20" s="715" t="str">
        <f>IF(★Start初期設定!$X$5=I$3,集計元帳!$D22,"")</f>
        <v/>
      </c>
      <c r="J20" s="715" t="str">
        <f>IF(★Start初期設定!$X$5=J$3,集計元帳!$D22,"")</f>
        <v/>
      </c>
      <c r="K20" s="715" t="str">
        <f>IF(★Start初期設定!$X$5=K$3,集計元帳!$D22,"")</f>
        <v/>
      </c>
      <c r="L20" s="715" t="str">
        <f>IF(★Start初期設定!$X$5=L$3,集計元帳!$D22,"")</f>
        <v/>
      </c>
      <c r="M20" s="715" t="str">
        <f>IF(★Start初期設定!$X$5=M$3,集計元帳!$D22,"")</f>
        <v/>
      </c>
      <c r="N20" s="715" t="str">
        <f>IF(★Start初期設定!$X$5=N$3,集計元帳!$D22,"")</f>
        <v/>
      </c>
      <c r="O20" s="715" t="str">
        <f>IF(★Start初期設定!$X$5=O$3,集計元帳!$D22,"")</f>
        <v/>
      </c>
      <c r="P20" s="716">
        <f t="shared" si="1"/>
        <v>0</v>
      </c>
      <c r="R20" s="705"/>
      <c r="S20" s="923" t="s">
        <v>316</v>
      </c>
      <c r="T20" s="714" t="str">
        <f t="shared" si="0"/>
        <v>健康保険</v>
      </c>
      <c r="U20" s="715" t="str">
        <f>IF(★Start初期設定!$X$5=U$3,集計元帳!$E22,"")</f>
        <v/>
      </c>
      <c r="V20" s="715" t="str">
        <f>IF(★Start初期設定!$X$5=V$3,集計元帳!$E22,"")</f>
        <v/>
      </c>
      <c r="W20" s="715" t="str">
        <f>IF(★Start初期設定!$X$5=W$3,集計元帳!$E22,"")</f>
        <v/>
      </c>
      <c r="X20" s="715">
        <f>IF(★Start初期設定!$X$5=X$3,集計元帳!$E22,"")</f>
        <v>0</v>
      </c>
      <c r="Y20" s="715" t="str">
        <f>IF(★Start初期設定!$X$5=Y$3,集計元帳!$E22,"")</f>
        <v/>
      </c>
      <c r="Z20" s="715" t="str">
        <f>IF(★Start初期設定!$X$5=Z$3,集計元帳!$E22,"")</f>
        <v/>
      </c>
      <c r="AA20" s="715" t="str">
        <f>IF(★Start初期設定!$X$5=AA$3,集計元帳!$E22,"")</f>
        <v/>
      </c>
      <c r="AB20" s="715" t="str">
        <f>IF(★Start初期設定!$X$5=AB$3,集計元帳!$E22,"")</f>
        <v/>
      </c>
      <c r="AC20" s="715" t="str">
        <f>IF(★Start初期設定!$X$5=AC$3,集計元帳!$E22,"")</f>
        <v/>
      </c>
      <c r="AD20" s="715" t="str">
        <f>IF(★Start初期設定!$X$5=AD$3,集計元帳!$E22,"")</f>
        <v/>
      </c>
      <c r="AE20" s="715" t="str">
        <f>IF(★Start初期設定!$X$5=AE$3,集計元帳!$E22,"")</f>
        <v/>
      </c>
      <c r="AF20" s="715" t="str">
        <f>IF(★Start初期設定!$X$5=AF$3,集計元帳!$E22,"")</f>
        <v/>
      </c>
      <c r="AG20" s="716">
        <f t="shared" si="2"/>
        <v>0</v>
      </c>
    </row>
    <row r="21" spans="1:75" s="141" customFormat="1" ht="13.5" customHeight="1">
      <c r="A21" s="705"/>
      <c r="B21" s="924"/>
      <c r="C21" s="714" t="str">
        <f>+集計元帳!B23</f>
        <v>厚生年金</v>
      </c>
      <c r="D21" s="715" t="str">
        <f>IF(★Start初期設定!$X$5=D$3,集計元帳!$D23,"")</f>
        <v/>
      </c>
      <c r="E21" s="715" t="str">
        <f>IF(★Start初期設定!$X$5=E$3,集計元帳!$D23,"")</f>
        <v/>
      </c>
      <c r="F21" s="715" t="str">
        <f>IF(★Start初期設定!$X$5=F$3,集計元帳!$D23,"")</f>
        <v/>
      </c>
      <c r="G21" s="715">
        <f>IF(★Start初期設定!$X$5=G$3,集計元帳!$D23,"")</f>
        <v>0</v>
      </c>
      <c r="H21" s="715" t="str">
        <f>IF(★Start初期設定!$X$5=H$3,集計元帳!$D23,"")</f>
        <v/>
      </c>
      <c r="I21" s="715" t="str">
        <f>IF(★Start初期設定!$X$5=I$3,集計元帳!$D23,"")</f>
        <v/>
      </c>
      <c r="J21" s="715" t="str">
        <f>IF(★Start初期設定!$X$5=J$3,集計元帳!$D23,"")</f>
        <v/>
      </c>
      <c r="K21" s="715" t="str">
        <f>IF(★Start初期設定!$X$5=K$3,集計元帳!$D23,"")</f>
        <v/>
      </c>
      <c r="L21" s="715" t="str">
        <f>IF(★Start初期設定!$X$5=L$3,集計元帳!$D23,"")</f>
        <v/>
      </c>
      <c r="M21" s="715" t="str">
        <f>IF(★Start初期設定!$X$5=M$3,集計元帳!$D23,"")</f>
        <v/>
      </c>
      <c r="N21" s="715" t="str">
        <f>IF(★Start初期設定!$X$5=N$3,集計元帳!$D23,"")</f>
        <v/>
      </c>
      <c r="O21" s="715" t="str">
        <f>IF(★Start初期設定!$X$5=O$3,集計元帳!$D23,"")</f>
        <v/>
      </c>
      <c r="P21" s="716">
        <f t="shared" si="1"/>
        <v>0</v>
      </c>
      <c r="R21" s="705"/>
      <c r="S21" s="924"/>
      <c r="T21" s="714" t="str">
        <f t="shared" si="0"/>
        <v>厚生年金</v>
      </c>
      <c r="U21" s="715" t="str">
        <f>IF(★Start初期設定!$X$5=U$3,集計元帳!$E23,"")</f>
        <v/>
      </c>
      <c r="V21" s="715" t="str">
        <f>IF(★Start初期設定!$X$5=V$3,集計元帳!$E23,"")</f>
        <v/>
      </c>
      <c r="W21" s="715" t="str">
        <f>IF(★Start初期設定!$X$5=W$3,集計元帳!$E23,"")</f>
        <v/>
      </c>
      <c r="X21" s="715">
        <f>IF(★Start初期設定!$X$5=X$3,集計元帳!$E23,"")</f>
        <v>0</v>
      </c>
      <c r="Y21" s="715" t="str">
        <f>IF(★Start初期設定!$X$5=Y$3,集計元帳!$E23,"")</f>
        <v/>
      </c>
      <c r="Z21" s="715" t="str">
        <f>IF(★Start初期設定!$X$5=Z$3,集計元帳!$E23,"")</f>
        <v/>
      </c>
      <c r="AA21" s="715" t="str">
        <f>IF(★Start初期設定!$X$5=AA$3,集計元帳!$E23,"")</f>
        <v/>
      </c>
      <c r="AB21" s="715" t="str">
        <f>IF(★Start初期設定!$X$5=AB$3,集計元帳!$E23,"")</f>
        <v/>
      </c>
      <c r="AC21" s="715" t="str">
        <f>IF(★Start初期設定!$X$5=AC$3,集計元帳!$E23,"")</f>
        <v/>
      </c>
      <c r="AD21" s="715" t="str">
        <f>IF(★Start初期設定!$X$5=AD$3,集計元帳!$E23,"")</f>
        <v/>
      </c>
      <c r="AE21" s="715" t="str">
        <f>IF(★Start初期設定!$X$5=AE$3,集計元帳!$E23,"")</f>
        <v/>
      </c>
      <c r="AF21" s="715" t="str">
        <f>IF(★Start初期設定!$X$5=AF$3,集計元帳!$E23,"")</f>
        <v/>
      </c>
      <c r="AG21" s="716">
        <f t="shared" si="2"/>
        <v>0</v>
      </c>
    </row>
    <row r="22" spans="1:75" s="141" customFormat="1" ht="13.5" customHeight="1">
      <c r="A22" s="705"/>
      <c r="B22" s="924"/>
      <c r="C22" s="714" t="str">
        <f>+集計元帳!B24</f>
        <v>雇用保険</v>
      </c>
      <c r="D22" s="715" t="str">
        <f>IF(★Start初期設定!$X$5=D$3,集計元帳!$D24,"")</f>
        <v/>
      </c>
      <c r="E22" s="715" t="str">
        <f>IF(★Start初期設定!$X$5=E$3,集計元帳!$D24,"")</f>
        <v/>
      </c>
      <c r="F22" s="715" t="str">
        <f>IF(★Start初期設定!$X$5=F$3,集計元帳!$D24,"")</f>
        <v/>
      </c>
      <c r="G22" s="715">
        <f>IF(★Start初期設定!$X$5=G$3,集計元帳!$D24,"")</f>
        <v>0</v>
      </c>
      <c r="H22" s="715" t="str">
        <f>IF(★Start初期設定!$X$5=H$3,集計元帳!$D24,"")</f>
        <v/>
      </c>
      <c r="I22" s="715" t="str">
        <f>IF(★Start初期設定!$X$5=I$3,集計元帳!$D24,"")</f>
        <v/>
      </c>
      <c r="J22" s="715" t="str">
        <f>IF(★Start初期設定!$X$5=J$3,集計元帳!$D24,"")</f>
        <v/>
      </c>
      <c r="K22" s="715" t="str">
        <f>IF(★Start初期設定!$X$5=K$3,集計元帳!$D24,"")</f>
        <v/>
      </c>
      <c r="L22" s="715" t="str">
        <f>IF(★Start初期設定!$X$5=L$3,集計元帳!$D24,"")</f>
        <v/>
      </c>
      <c r="M22" s="715" t="str">
        <f>IF(★Start初期設定!$X$5=M$3,集計元帳!$D24,"")</f>
        <v/>
      </c>
      <c r="N22" s="715" t="str">
        <f>IF(★Start初期設定!$X$5=N$3,集計元帳!$D24,"")</f>
        <v/>
      </c>
      <c r="O22" s="715" t="str">
        <f>IF(★Start初期設定!$X$5=O$3,集計元帳!$D24,"")</f>
        <v/>
      </c>
      <c r="P22" s="716">
        <f t="shared" si="1"/>
        <v>0</v>
      </c>
      <c r="R22" s="705"/>
      <c r="S22" s="924"/>
      <c r="T22" s="714" t="str">
        <f t="shared" si="0"/>
        <v>雇用保険</v>
      </c>
      <c r="U22" s="715" t="str">
        <f>IF(★Start初期設定!$X$5=U$3,集計元帳!$E24,"")</f>
        <v/>
      </c>
      <c r="V22" s="715" t="str">
        <f>IF(★Start初期設定!$X$5=V$3,集計元帳!$E24,"")</f>
        <v/>
      </c>
      <c r="W22" s="715" t="str">
        <f>IF(★Start初期設定!$X$5=W$3,集計元帳!$E24,"")</f>
        <v/>
      </c>
      <c r="X22" s="715">
        <f>IF(★Start初期設定!$X$5=X$3,集計元帳!$E24,"")</f>
        <v>0</v>
      </c>
      <c r="Y22" s="715" t="str">
        <f>IF(★Start初期設定!$X$5=Y$3,集計元帳!$E24,"")</f>
        <v/>
      </c>
      <c r="Z22" s="715" t="str">
        <f>IF(★Start初期設定!$X$5=Z$3,集計元帳!$E24,"")</f>
        <v/>
      </c>
      <c r="AA22" s="715" t="str">
        <f>IF(★Start初期設定!$X$5=AA$3,集計元帳!$E24,"")</f>
        <v/>
      </c>
      <c r="AB22" s="715" t="str">
        <f>IF(★Start初期設定!$X$5=AB$3,集計元帳!$E24,"")</f>
        <v/>
      </c>
      <c r="AC22" s="715" t="str">
        <f>IF(★Start初期設定!$X$5=AC$3,集計元帳!$E24,"")</f>
        <v/>
      </c>
      <c r="AD22" s="715" t="str">
        <f>IF(★Start初期設定!$X$5=AD$3,集計元帳!$E24,"")</f>
        <v/>
      </c>
      <c r="AE22" s="715" t="str">
        <f>IF(★Start初期設定!$X$5=AE$3,集計元帳!$E24,"")</f>
        <v/>
      </c>
      <c r="AF22" s="715" t="str">
        <f>IF(★Start初期設定!$X$5=AF$3,集計元帳!$E24,"")</f>
        <v/>
      </c>
      <c r="AG22" s="716">
        <f t="shared" si="2"/>
        <v>0</v>
      </c>
    </row>
    <row r="23" spans="1:75" s="141" customFormat="1" ht="13.5" customHeight="1">
      <c r="A23" s="705"/>
      <c r="B23" s="924"/>
      <c r="C23" s="714" t="str">
        <f>+集計元帳!B25</f>
        <v>所得税</v>
      </c>
      <c r="D23" s="715" t="str">
        <f>IF(★Start初期設定!$X$5=D$3,集計元帳!$D25,"")</f>
        <v/>
      </c>
      <c r="E23" s="715" t="str">
        <f>IF(★Start初期設定!$X$5=E$3,集計元帳!$D25,"")</f>
        <v/>
      </c>
      <c r="F23" s="715" t="str">
        <f>IF(★Start初期設定!$X$5=F$3,集計元帳!$D25,"")</f>
        <v/>
      </c>
      <c r="G23" s="715">
        <f>IF(★Start初期設定!$X$5=G$3,集計元帳!$D25,"")</f>
        <v>0</v>
      </c>
      <c r="H23" s="715" t="str">
        <f>IF(★Start初期設定!$X$5=H$3,集計元帳!$D25,"")</f>
        <v/>
      </c>
      <c r="I23" s="715" t="str">
        <f>IF(★Start初期設定!$X$5=I$3,集計元帳!$D25,"")</f>
        <v/>
      </c>
      <c r="J23" s="715" t="str">
        <f>IF(★Start初期設定!$X$5=J$3,集計元帳!$D25,"")</f>
        <v/>
      </c>
      <c r="K23" s="715" t="str">
        <f>IF(★Start初期設定!$X$5=K$3,集計元帳!$D25,"")</f>
        <v/>
      </c>
      <c r="L23" s="715" t="str">
        <f>IF(★Start初期設定!$X$5=L$3,集計元帳!$D25,"")</f>
        <v/>
      </c>
      <c r="M23" s="715" t="str">
        <f>IF(★Start初期設定!$X$5=M$3,集計元帳!$D25,"")</f>
        <v/>
      </c>
      <c r="N23" s="715" t="str">
        <f>IF(★Start初期設定!$X$5=N$3,集計元帳!$D25,"")</f>
        <v/>
      </c>
      <c r="O23" s="715" t="str">
        <f>IF(★Start初期設定!$X$5=O$3,集計元帳!$D25,"")</f>
        <v/>
      </c>
      <c r="P23" s="716">
        <f t="shared" si="1"/>
        <v>0</v>
      </c>
      <c r="R23" s="705"/>
      <c r="S23" s="924"/>
      <c r="T23" s="714" t="str">
        <f t="shared" si="0"/>
        <v>所得税</v>
      </c>
      <c r="U23" s="715" t="str">
        <f>IF(★Start初期設定!$X$5=U$3,集計元帳!$E25,"")</f>
        <v/>
      </c>
      <c r="V23" s="715" t="str">
        <f>IF(★Start初期設定!$X$5=V$3,集計元帳!$E25,"")</f>
        <v/>
      </c>
      <c r="W23" s="715" t="str">
        <f>IF(★Start初期設定!$X$5=W$3,集計元帳!$E25,"")</f>
        <v/>
      </c>
      <c r="X23" s="715">
        <f>IF(★Start初期設定!$X$5=X$3,集計元帳!$E25,"")</f>
        <v>0</v>
      </c>
      <c r="Y23" s="715" t="str">
        <f>IF(★Start初期設定!$X$5=Y$3,集計元帳!$E25,"")</f>
        <v/>
      </c>
      <c r="Z23" s="715" t="str">
        <f>IF(★Start初期設定!$X$5=Z$3,集計元帳!$E25,"")</f>
        <v/>
      </c>
      <c r="AA23" s="715" t="str">
        <f>IF(★Start初期設定!$X$5=AA$3,集計元帳!$E25,"")</f>
        <v/>
      </c>
      <c r="AB23" s="715" t="str">
        <f>IF(★Start初期設定!$X$5=AB$3,集計元帳!$E25,"")</f>
        <v/>
      </c>
      <c r="AC23" s="715" t="str">
        <f>IF(★Start初期設定!$X$5=AC$3,集計元帳!$E25,"")</f>
        <v/>
      </c>
      <c r="AD23" s="715" t="str">
        <f>IF(★Start初期設定!$X$5=AD$3,集計元帳!$E25,"")</f>
        <v/>
      </c>
      <c r="AE23" s="715" t="str">
        <f>IF(★Start初期設定!$X$5=AE$3,集計元帳!$E25,"")</f>
        <v/>
      </c>
      <c r="AF23" s="715" t="str">
        <f>IF(★Start初期設定!$X$5=AF$3,集計元帳!$E25,"")</f>
        <v/>
      </c>
      <c r="AG23" s="716">
        <f t="shared" si="2"/>
        <v>0</v>
      </c>
    </row>
    <row r="24" spans="1:75" s="141" customFormat="1" ht="13.5" customHeight="1">
      <c r="A24" s="705"/>
      <c r="B24" s="924"/>
      <c r="C24" s="714" t="str">
        <f>+集計元帳!B26</f>
        <v>住民税</v>
      </c>
      <c r="D24" s="715" t="str">
        <f>IF(★Start初期設定!$X$5=D$3,集計元帳!$D26,"")</f>
        <v/>
      </c>
      <c r="E24" s="715" t="str">
        <f>IF(★Start初期設定!$X$5=E$3,集計元帳!$D26,"")</f>
        <v/>
      </c>
      <c r="F24" s="715" t="str">
        <f>IF(★Start初期設定!$X$5=F$3,集計元帳!$D26,"")</f>
        <v/>
      </c>
      <c r="G24" s="715">
        <f>IF(★Start初期設定!$X$5=G$3,集計元帳!$D26,"")</f>
        <v>0</v>
      </c>
      <c r="H24" s="715" t="str">
        <f>IF(★Start初期設定!$X$5=H$3,集計元帳!$D26,"")</f>
        <v/>
      </c>
      <c r="I24" s="715" t="str">
        <f>IF(★Start初期設定!$X$5=I$3,集計元帳!$D26,"")</f>
        <v/>
      </c>
      <c r="J24" s="715" t="str">
        <f>IF(★Start初期設定!$X$5=J$3,集計元帳!$D26,"")</f>
        <v/>
      </c>
      <c r="K24" s="715" t="str">
        <f>IF(★Start初期設定!$X$5=K$3,集計元帳!$D26,"")</f>
        <v/>
      </c>
      <c r="L24" s="715" t="str">
        <f>IF(★Start初期設定!$X$5=L$3,集計元帳!$D26,"")</f>
        <v/>
      </c>
      <c r="M24" s="715" t="str">
        <f>IF(★Start初期設定!$X$5=M$3,集計元帳!$D26,"")</f>
        <v/>
      </c>
      <c r="N24" s="715" t="str">
        <f>IF(★Start初期設定!$X$5=N$3,集計元帳!$D26,"")</f>
        <v/>
      </c>
      <c r="O24" s="715" t="str">
        <f>IF(★Start初期設定!$X$5=O$3,集計元帳!$D26,"")</f>
        <v/>
      </c>
      <c r="P24" s="716">
        <f t="shared" si="1"/>
        <v>0</v>
      </c>
      <c r="R24" s="705"/>
      <c r="S24" s="924"/>
      <c r="T24" s="714" t="str">
        <f t="shared" si="0"/>
        <v>住民税</v>
      </c>
      <c r="U24" s="715" t="str">
        <f>IF(★Start初期設定!$X$5=U$3,集計元帳!$E26,"")</f>
        <v/>
      </c>
      <c r="V24" s="715" t="str">
        <f>IF(★Start初期設定!$X$5=V$3,集計元帳!$E26,"")</f>
        <v/>
      </c>
      <c r="W24" s="715" t="str">
        <f>IF(★Start初期設定!$X$5=W$3,集計元帳!$E26,"")</f>
        <v/>
      </c>
      <c r="X24" s="715">
        <f>IF(★Start初期設定!$X$5=X$3,集計元帳!$E26,"")</f>
        <v>0</v>
      </c>
      <c r="Y24" s="715" t="str">
        <f>IF(★Start初期設定!$X$5=Y$3,集計元帳!$E26,"")</f>
        <v/>
      </c>
      <c r="Z24" s="715" t="str">
        <f>IF(★Start初期設定!$X$5=Z$3,集計元帳!$E26,"")</f>
        <v/>
      </c>
      <c r="AA24" s="715" t="str">
        <f>IF(★Start初期設定!$X$5=AA$3,集計元帳!$E26,"")</f>
        <v/>
      </c>
      <c r="AB24" s="715" t="str">
        <f>IF(★Start初期設定!$X$5=AB$3,集計元帳!$E26,"")</f>
        <v/>
      </c>
      <c r="AC24" s="715" t="str">
        <f>IF(★Start初期設定!$X$5=AC$3,集計元帳!$E26,"")</f>
        <v/>
      </c>
      <c r="AD24" s="715" t="str">
        <f>IF(★Start初期設定!$X$5=AD$3,集計元帳!$E26,"")</f>
        <v/>
      </c>
      <c r="AE24" s="715" t="str">
        <f>IF(★Start初期設定!$X$5=AE$3,集計元帳!$E26,"")</f>
        <v/>
      </c>
      <c r="AF24" s="715" t="str">
        <f>IF(★Start初期設定!$X$5=AF$3,集計元帳!$E26,"")</f>
        <v/>
      </c>
      <c r="AG24" s="716">
        <f t="shared" si="2"/>
        <v>0</v>
      </c>
    </row>
    <row r="25" spans="1:75" s="141" customFormat="1" ht="13.5" customHeight="1">
      <c r="A25" s="705"/>
      <c r="B25" s="924"/>
      <c r="C25" s="714">
        <f>+集計元帳!B27</f>
        <v>0</v>
      </c>
      <c r="D25" s="715" t="str">
        <f>IF(★Start初期設定!$X$5=D$3,集計元帳!$D27,"")</f>
        <v/>
      </c>
      <c r="E25" s="715" t="str">
        <f>IF(★Start初期設定!$X$5=E$3,集計元帳!$D27,"")</f>
        <v/>
      </c>
      <c r="F25" s="715" t="str">
        <f>IF(★Start初期設定!$X$5=F$3,集計元帳!$D27,"")</f>
        <v/>
      </c>
      <c r="G25" s="715">
        <f>IF(★Start初期設定!$X$5=G$3,集計元帳!$D27,"")</f>
        <v>0</v>
      </c>
      <c r="H25" s="715" t="str">
        <f>IF(★Start初期設定!$X$5=H$3,集計元帳!$D27,"")</f>
        <v/>
      </c>
      <c r="I25" s="715" t="str">
        <f>IF(★Start初期設定!$X$5=I$3,集計元帳!$D27,"")</f>
        <v/>
      </c>
      <c r="J25" s="715" t="str">
        <f>IF(★Start初期設定!$X$5=J$3,集計元帳!$D27,"")</f>
        <v/>
      </c>
      <c r="K25" s="715" t="str">
        <f>IF(★Start初期設定!$X$5=K$3,集計元帳!$D27,"")</f>
        <v/>
      </c>
      <c r="L25" s="715" t="str">
        <f>IF(★Start初期設定!$X$5=L$3,集計元帳!$D27,"")</f>
        <v/>
      </c>
      <c r="M25" s="715" t="str">
        <f>IF(★Start初期設定!$X$5=M$3,集計元帳!$D27,"")</f>
        <v/>
      </c>
      <c r="N25" s="715" t="str">
        <f>IF(★Start初期設定!$X$5=N$3,集計元帳!$D27,"")</f>
        <v/>
      </c>
      <c r="O25" s="715" t="str">
        <f>IF(★Start初期設定!$X$5=O$3,集計元帳!$D27,"")</f>
        <v/>
      </c>
      <c r="P25" s="716">
        <f t="shared" si="1"/>
        <v>0</v>
      </c>
      <c r="R25" s="705"/>
      <c r="S25" s="924"/>
      <c r="T25" s="714">
        <f t="shared" si="0"/>
        <v>0</v>
      </c>
      <c r="U25" s="715" t="str">
        <f>IF(★Start初期設定!$X$5=U$3,集計元帳!$E27,"")</f>
        <v/>
      </c>
      <c r="V25" s="715" t="str">
        <f>IF(★Start初期設定!$X$5=V$3,集計元帳!$E27,"")</f>
        <v/>
      </c>
      <c r="W25" s="715" t="str">
        <f>IF(★Start初期設定!$X$5=W$3,集計元帳!$E27,"")</f>
        <v/>
      </c>
      <c r="X25" s="715">
        <f>IF(★Start初期設定!$X$5=X$3,集計元帳!$E27,"")</f>
        <v>0</v>
      </c>
      <c r="Y25" s="715" t="str">
        <f>IF(★Start初期設定!$X$5=Y$3,集計元帳!$E27,"")</f>
        <v/>
      </c>
      <c r="Z25" s="715" t="str">
        <f>IF(★Start初期設定!$X$5=Z$3,集計元帳!$E27,"")</f>
        <v/>
      </c>
      <c r="AA25" s="715" t="str">
        <f>IF(★Start初期設定!$X$5=AA$3,集計元帳!$E27,"")</f>
        <v/>
      </c>
      <c r="AB25" s="715" t="str">
        <f>IF(★Start初期設定!$X$5=AB$3,集計元帳!$E27,"")</f>
        <v/>
      </c>
      <c r="AC25" s="715" t="str">
        <f>IF(★Start初期設定!$X$5=AC$3,集計元帳!$E27,"")</f>
        <v/>
      </c>
      <c r="AD25" s="715" t="str">
        <f>IF(★Start初期設定!$X$5=AD$3,集計元帳!$E27,"")</f>
        <v/>
      </c>
      <c r="AE25" s="715" t="str">
        <f>IF(★Start初期設定!$X$5=AE$3,集計元帳!$E27,"")</f>
        <v/>
      </c>
      <c r="AF25" s="715" t="str">
        <f>IF(★Start初期設定!$X$5=AF$3,集計元帳!$E27,"")</f>
        <v/>
      </c>
      <c r="AG25" s="716">
        <f t="shared" si="2"/>
        <v>0</v>
      </c>
    </row>
    <row r="26" spans="1:75" s="141" customFormat="1" ht="13.5" customHeight="1">
      <c r="A26" s="705"/>
      <c r="B26" s="924"/>
      <c r="C26" s="714">
        <f>+集計元帳!B28</f>
        <v>0</v>
      </c>
      <c r="D26" s="715" t="str">
        <f>IF(★Start初期設定!$X$5=D$3,集計元帳!$D28,"")</f>
        <v/>
      </c>
      <c r="E26" s="715" t="str">
        <f>IF(★Start初期設定!$X$5=E$3,集計元帳!$D28,"")</f>
        <v/>
      </c>
      <c r="F26" s="715" t="str">
        <f>IF(★Start初期設定!$X$5=F$3,集計元帳!$D28,"")</f>
        <v/>
      </c>
      <c r="G26" s="715">
        <f>IF(★Start初期設定!$X$5=G$3,集計元帳!$D28,"")</f>
        <v>0</v>
      </c>
      <c r="H26" s="715" t="str">
        <f>IF(★Start初期設定!$X$5=H$3,集計元帳!$D28,"")</f>
        <v/>
      </c>
      <c r="I26" s="715" t="str">
        <f>IF(★Start初期設定!$X$5=I$3,集計元帳!$D28,"")</f>
        <v/>
      </c>
      <c r="J26" s="715" t="str">
        <f>IF(★Start初期設定!$X$5=J$3,集計元帳!$D28,"")</f>
        <v/>
      </c>
      <c r="K26" s="715" t="str">
        <f>IF(★Start初期設定!$X$5=K$3,集計元帳!$D28,"")</f>
        <v/>
      </c>
      <c r="L26" s="715" t="str">
        <f>IF(★Start初期設定!$X$5=L$3,集計元帳!$D28,"")</f>
        <v/>
      </c>
      <c r="M26" s="715" t="str">
        <f>IF(★Start初期設定!$X$5=M$3,集計元帳!$D28,"")</f>
        <v/>
      </c>
      <c r="N26" s="715" t="str">
        <f>IF(★Start初期設定!$X$5=N$3,集計元帳!$D28,"")</f>
        <v/>
      </c>
      <c r="O26" s="715" t="str">
        <f>IF(★Start初期設定!$X$5=O$3,集計元帳!$D28,"")</f>
        <v/>
      </c>
      <c r="P26" s="716">
        <f t="shared" si="1"/>
        <v>0</v>
      </c>
      <c r="R26" s="705"/>
      <c r="S26" s="924"/>
      <c r="T26" s="714">
        <f t="shared" si="0"/>
        <v>0</v>
      </c>
      <c r="U26" s="715" t="str">
        <f>IF(★Start初期設定!$X$5=U$3,集計元帳!$E28,"")</f>
        <v/>
      </c>
      <c r="V26" s="715" t="str">
        <f>IF(★Start初期設定!$X$5=V$3,集計元帳!$E28,"")</f>
        <v/>
      </c>
      <c r="W26" s="715" t="str">
        <f>IF(★Start初期設定!$X$5=W$3,集計元帳!$E28,"")</f>
        <v/>
      </c>
      <c r="X26" s="715">
        <f>IF(★Start初期設定!$X$5=X$3,集計元帳!$E28,"")</f>
        <v>0</v>
      </c>
      <c r="Y26" s="715" t="str">
        <f>IF(★Start初期設定!$X$5=Y$3,集計元帳!$E28,"")</f>
        <v/>
      </c>
      <c r="Z26" s="715" t="str">
        <f>IF(★Start初期設定!$X$5=Z$3,集計元帳!$E28,"")</f>
        <v/>
      </c>
      <c r="AA26" s="715" t="str">
        <f>IF(★Start初期設定!$X$5=AA$3,集計元帳!$E28,"")</f>
        <v/>
      </c>
      <c r="AB26" s="715" t="str">
        <f>IF(★Start初期設定!$X$5=AB$3,集計元帳!$E28,"")</f>
        <v/>
      </c>
      <c r="AC26" s="715" t="str">
        <f>IF(★Start初期設定!$X$5=AC$3,集計元帳!$E28,"")</f>
        <v/>
      </c>
      <c r="AD26" s="715" t="str">
        <f>IF(★Start初期設定!$X$5=AD$3,集計元帳!$E28,"")</f>
        <v/>
      </c>
      <c r="AE26" s="715" t="str">
        <f>IF(★Start初期設定!$X$5=AE$3,集計元帳!$E28,"")</f>
        <v/>
      </c>
      <c r="AF26" s="715" t="str">
        <f>IF(★Start初期設定!$X$5=AF$3,集計元帳!$E28,"")</f>
        <v/>
      </c>
      <c r="AG26" s="716">
        <f t="shared" si="2"/>
        <v>0</v>
      </c>
    </row>
    <row r="27" spans="1:75" s="141" customFormat="1" ht="13.5" customHeight="1">
      <c r="A27" s="705"/>
      <c r="B27" s="924"/>
      <c r="C27" s="714">
        <f>+集計元帳!B29</f>
        <v>0</v>
      </c>
      <c r="D27" s="715" t="str">
        <f>IF(★Start初期設定!$X$5=D$3,集計元帳!$D29,"")</f>
        <v/>
      </c>
      <c r="E27" s="715" t="str">
        <f>IF(★Start初期設定!$X$5=E$3,集計元帳!$D29,"")</f>
        <v/>
      </c>
      <c r="F27" s="715" t="str">
        <f>IF(★Start初期設定!$X$5=F$3,集計元帳!$D29,"")</f>
        <v/>
      </c>
      <c r="G27" s="715">
        <f>IF(★Start初期設定!$X$5=G$3,集計元帳!$D29,"")</f>
        <v>0</v>
      </c>
      <c r="H27" s="715" t="str">
        <f>IF(★Start初期設定!$X$5=H$3,集計元帳!$D29,"")</f>
        <v/>
      </c>
      <c r="I27" s="715" t="str">
        <f>IF(★Start初期設定!$X$5=I$3,集計元帳!$D29,"")</f>
        <v/>
      </c>
      <c r="J27" s="715" t="str">
        <f>IF(★Start初期設定!$X$5=J$3,集計元帳!$D29,"")</f>
        <v/>
      </c>
      <c r="K27" s="715" t="str">
        <f>IF(★Start初期設定!$X$5=K$3,集計元帳!$D29,"")</f>
        <v/>
      </c>
      <c r="L27" s="715" t="str">
        <f>IF(★Start初期設定!$X$5=L$3,集計元帳!$D29,"")</f>
        <v/>
      </c>
      <c r="M27" s="715" t="str">
        <f>IF(★Start初期設定!$X$5=M$3,集計元帳!$D29,"")</f>
        <v/>
      </c>
      <c r="N27" s="715" t="str">
        <f>IF(★Start初期設定!$X$5=N$3,集計元帳!$D29,"")</f>
        <v/>
      </c>
      <c r="O27" s="715" t="str">
        <f>IF(★Start初期設定!$X$5=O$3,集計元帳!$D29,"")</f>
        <v/>
      </c>
      <c r="P27" s="716">
        <f t="shared" si="1"/>
        <v>0</v>
      </c>
      <c r="R27" s="705"/>
      <c r="S27" s="924"/>
      <c r="T27" s="714">
        <f t="shared" si="0"/>
        <v>0</v>
      </c>
      <c r="U27" s="715" t="str">
        <f>IF(★Start初期設定!$X$5=U$3,集計元帳!$E29,"")</f>
        <v/>
      </c>
      <c r="V27" s="715" t="str">
        <f>IF(★Start初期設定!$X$5=V$3,集計元帳!$E29,"")</f>
        <v/>
      </c>
      <c r="W27" s="715" t="str">
        <f>IF(★Start初期設定!$X$5=W$3,集計元帳!$E29,"")</f>
        <v/>
      </c>
      <c r="X27" s="715">
        <f>IF(★Start初期設定!$X$5=X$3,集計元帳!$E29,"")</f>
        <v>0</v>
      </c>
      <c r="Y27" s="715" t="str">
        <f>IF(★Start初期設定!$X$5=Y$3,集計元帳!$E29,"")</f>
        <v/>
      </c>
      <c r="Z27" s="715" t="str">
        <f>IF(★Start初期設定!$X$5=Z$3,集計元帳!$E29,"")</f>
        <v/>
      </c>
      <c r="AA27" s="715" t="str">
        <f>IF(★Start初期設定!$X$5=AA$3,集計元帳!$E29,"")</f>
        <v/>
      </c>
      <c r="AB27" s="715" t="str">
        <f>IF(★Start初期設定!$X$5=AB$3,集計元帳!$E29,"")</f>
        <v/>
      </c>
      <c r="AC27" s="715" t="str">
        <f>IF(★Start初期設定!$X$5=AC$3,集計元帳!$E29,"")</f>
        <v/>
      </c>
      <c r="AD27" s="715" t="str">
        <f>IF(★Start初期設定!$X$5=AD$3,集計元帳!$E29,"")</f>
        <v/>
      </c>
      <c r="AE27" s="715" t="str">
        <f>IF(★Start初期設定!$X$5=AE$3,集計元帳!$E29,"")</f>
        <v/>
      </c>
      <c r="AF27" s="715" t="str">
        <f>IF(★Start初期設定!$X$5=AF$3,集計元帳!$E29,"")</f>
        <v/>
      </c>
      <c r="AG27" s="716">
        <f t="shared" si="2"/>
        <v>0</v>
      </c>
    </row>
    <row r="28" spans="1:75" s="141" customFormat="1" ht="13.5" customHeight="1">
      <c r="A28" s="705"/>
      <c r="B28" s="924"/>
      <c r="C28" s="714">
        <f>+集計元帳!B30</f>
        <v>0</v>
      </c>
      <c r="D28" s="715" t="str">
        <f>IF(★Start初期設定!$X$5=D$3,集計元帳!$D30,"")</f>
        <v/>
      </c>
      <c r="E28" s="715" t="str">
        <f>IF(★Start初期設定!$X$5=E$3,集計元帳!$D30,"")</f>
        <v/>
      </c>
      <c r="F28" s="715" t="str">
        <f>IF(★Start初期設定!$X$5=F$3,集計元帳!$D30,"")</f>
        <v/>
      </c>
      <c r="G28" s="715">
        <f>IF(★Start初期設定!$X$5=G$3,集計元帳!$D30,"")</f>
        <v>0</v>
      </c>
      <c r="H28" s="715" t="str">
        <f>IF(★Start初期設定!$X$5=H$3,集計元帳!$D30,"")</f>
        <v/>
      </c>
      <c r="I28" s="715" t="str">
        <f>IF(★Start初期設定!$X$5=I$3,集計元帳!$D30,"")</f>
        <v/>
      </c>
      <c r="J28" s="715" t="str">
        <f>IF(★Start初期設定!$X$5=J$3,集計元帳!$D30,"")</f>
        <v/>
      </c>
      <c r="K28" s="715" t="str">
        <f>IF(★Start初期設定!$X$5=K$3,集計元帳!$D30,"")</f>
        <v/>
      </c>
      <c r="L28" s="715" t="str">
        <f>IF(★Start初期設定!$X$5=L$3,集計元帳!$D30,"")</f>
        <v/>
      </c>
      <c r="M28" s="715" t="str">
        <f>IF(★Start初期設定!$X$5=M$3,集計元帳!$D30,"")</f>
        <v/>
      </c>
      <c r="N28" s="715" t="str">
        <f>IF(★Start初期設定!$X$5=N$3,集計元帳!$D30,"")</f>
        <v/>
      </c>
      <c r="O28" s="715" t="str">
        <f>IF(★Start初期設定!$X$5=O$3,集計元帳!$D30,"")</f>
        <v/>
      </c>
      <c r="P28" s="716">
        <f t="shared" si="1"/>
        <v>0</v>
      </c>
      <c r="R28" s="705"/>
      <c r="S28" s="924"/>
      <c r="T28" s="714">
        <f t="shared" si="0"/>
        <v>0</v>
      </c>
      <c r="U28" s="715" t="str">
        <f>IF(★Start初期設定!$X$5=U$3,集計元帳!$E30,"")</f>
        <v/>
      </c>
      <c r="V28" s="715" t="str">
        <f>IF(★Start初期設定!$X$5=V$3,集計元帳!$E30,"")</f>
        <v/>
      </c>
      <c r="W28" s="715" t="str">
        <f>IF(★Start初期設定!$X$5=W$3,集計元帳!$E30,"")</f>
        <v/>
      </c>
      <c r="X28" s="715">
        <f>IF(★Start初期設定!$X$5=X$3,集計元帳!$E30,"")</f>
        <v>0</v>
      </c>
      <c r="Y28" s="715" t="str">
        <f>IF(★Start初期設定!$X$5=Y$3,集計元帳!$E30,"")</f>
        <v/>
      </c>
      <c r="Z28" s="715" t="str">
        <f>IF(★Start初期設定!$X$5=Z$3,集計元帳!$E30,"")</f>
        <v/>
      </c>
      <c r="AA28" s="715" t="str">
        <f>IF(★Start初期設定!$X$5=AA$3,集計元帳!$E30,"")</f>
        <v/>
      </c>
      <c r="AB28" s="715" t="str">
        <f>IF(★Start初期設定!$X$5=AB$3,集計元帳!$E30,"")</f>
        <v/>
      </c>
      <c r="AC28" s="715" t="str">
        <f>IF(★Start初期設定!$X$5=AC$3,集計元帳!$E30,"")</f>
        <v/>
      </c>
      <c r="AD28" s="715" t="str">
        <f>IF(★Start初期設定!$X$5=AD$3,集計元帳!$E30,"")</f>
        <v/>
      </c>
      <c r="AE28" s="715" t="str">
        <f>IF(★Start初期設定!$X$5=AE$3,集計元帳!$E30,"")</f>
        <v/>
      </c>
      <c r="AF28" s="715" t="str">
        <f>IF(★Start初期設定!$X$5=AF$3,集計元帳!$E30,"")</f>
        <v/>
      </c>
      <c r="AG28" s="716">
        <f t="shared" si="2"/>
        <v>0</v>
      </c>
    </row>
    <row r="29" spans="1:75" s="141" customFormat="1" ht="13.5" customHeight="1">
      <c r="A29" s="705"/>
      <c r="B29" s="924"/>
      <c r="C29" s="720" t="str">
        <f>+集計元帳!B31</f>
        <v>合　計</v>
      </c>
      <c r="D29" s="715" t="str">
        <f>IF(★Start初期設定!$X$5=D$3,集計元帳!$D31,"")</f>
        <v/>
      </c>
      <c r="E29" s="715" t="str">
        <f>IF(★Start初期設定!$X$5=E$3,集計元帳!$D31,"")</f>
        <v/>
      </c>
      <c r="F29" s="715" t="str">
        <f>IF(★Start初期設定!$X$5=F$3,集計元帳!$D31,"")</f>
        <v/>
      </c>
      <c r="G29" s="715">
        <f>IF(★Start初期設定!$X$5=G$3,集計元帳!$D31,"")</f>
        <v>0</v>
      </c>
      <c r="H29" s="715" t="str">
        <f>IF(★Start初期設定!$X$5=H$3,集計元帳!$D31,"")</f>
        <v/>
      </c>
      <c r="I29" s="715" t="str">
        <f>IF(★Start初期設定!$X$5=I$3,集計元帳!$D31,"")</f>
        <v/>
      </c>
      <c r="J29" s="715" t="str">
        <f>IF(★Start初期設定!$X$5=J$3,集計元帳!$D31,"")</f>
        <v/>
      </c>
      <c r="K29" s="715" t="str">
        <f>IF(★Start初期設定!$X$5=K$3,集計元帳!$D31,"")</f>
        <v/>
      </c>
      <c r="L29" s="715" t="str">
        <f>IF(★Start初期設定!$X$5=L$3,集計元帳!$D31,"")</f>
        <v/>
      </c>
      <c r="M29" s="715" t="str">
        <f>IF(★Start初期設定!$X$5=M$3,集計元帳!$D31,"")</f>
        <v/>
      </c>
      <c r="N29" s="715" t="str">
        <f>IF(★Start初期設定!$X$5=N$3,集計元帳!$D31,"")</f>
        <v/>
      </c>
      <c r="O29" s="715" t="str">
        <f>IF(★Start初期設定!$X$5=O$3,集計元帳!$D31,"")</f>
        <v/>
      </c>
      <c r="P29" s="716">
        <f t="shared" si="1"/>
        <v>0</v>
      </c>
      <c r="R29" s="705"/>
      <c r="S29" s="924"/>
      <c r="T29" s="720" t="str">
        <f t="shared" si="0"/>
        <v>合　計</v>
      </c>
      <c r="U29" s="715" t="str">
        <f>IF(★Start初期設定!$X$5=U$3,集計元帳!$E31,"")</f>
        <v/>
      </c>
      <c r="V29" s="715" t="str">
        <f>IF(★Start初期設定!$X$5=V$3,集計元帳!$E31,"")</f>
        <v/>
      </c>
      <c r="W29" s="715" t="str">
        <f>IF(★Start初期設定!$X$5=W$3,集計元帳!$E31,"")</f>
        <v/>
      </c>
      <c r="X29" s="715">
        <f>IF(★Start初期設定!$X$5=X$3,集計元帳!$E31,"")</f>
        <v>0</v>
      </c>
      <c r="Y29" s="715" t="str">
        <f>IF(★Start初期設定!$X$5=Y$3,集計元帳!$E31,"")</f>
        <v/>
      </c>
      <c r="Z29" s="715" t="str">
        <f>IF(★Start初期設定!$X$5=Z$3,集計元帳!$E31,"")</f>
        <v/>
      </c>
      <c r="AA29" s="715" t="str">
        <f>IF(★Start初期設定!$X$5=AA$3,集計元帳!$E31,"")</f>
        <v/>
      </c>
      <c r="AB29" s="715" t="str">
        <f>IF(★Start初期設定!$X$5=AB$3,集計元帳!$E31,"")</f>
        <v/>
      </c>
      <c r="AC29" s="715" t="str">
        <f>IF(★Start初期設定!$X$5=AC$3,集計元帳!$E31,"")</f>
        <v/>
      </c>
      <c r="AD29" s="715" t="str">
        <f>IF(★Start初期設定!$X$5=AD$3,集計元帳!$E31,"")</f>
        <v/>
      </c>
      <c r="AE29" s="715" t="str">
        <f>IF(★Start初期設定!$X$5=AE$3,集計元帳!$E31,"")</f>
        <v/>
      </c>
      <c r="AF29" s="715" t="str">
        <f>IF(★Start初期設定!$X$5=AF$3,集計元帳!$E31,"")</f>
        <v/>
      </c>
      <c r="AG29" s="716">
        <f t="shared" si="2"/>
        <v>0</v>
      </c>
    </row>
    <row r="30" spans="1:75" s="141" customFormat="1" ht="13.5" customHeight="1">
      <c r="A30" s="705"/>
      <c r="C30" s="721" t="s">
        <v>11</v>
      </c>
      <c r="D30" s="768" t="str">
        <f>IF(★Start初期設定!$X$5=D$3,集計元帳!$D32,"")</f>
        <v/>
      </c>
      <c r="E30" s="715" t="str">
        <f>IF(★Start初期設定!$X$5=E$3,集計元帳!$D32,"")</f>
        <v/>
      </c>
      <c r="F30" s="715" t="str">
        <f>IF(★Start初期設定!$X$5=F$3,集計元帳!$D32,"")</f>
        <v/>
      </c>
      <c r="G30" s="715">
        <f>IF(★Start初期設定!$X$5=G$3,集計元帳!$D32,"")</f>
        <v>0</v>
      </c>
      <c r="H30" s="715" t="str">
        <f>IF(★Start初期設定!$X$5=H$3,集計元帳!$D32,"")</f>
        <v/>
      </c>
      <c r="I30" s="715" t="str">
        <f>IF(★Start初期設定!$X$5=I$3,集計元帳!$D32,"")</f>
        <v/>
      </c>
      <c r="J30" s="715" t="str">
        <f>IF(★Start初期設定!$X$5=J$3,集計元帳!$D32,"")</f>
        <v/>
      </c>
      <c r="K30" s="715" t="str">
        <f>IF(★Start初期設定!$X$5=K$3,集計元帳!$D32,"")</f>
        <v/>
      </c>
      <c r="L30" s="715" t="str">
        <f>IF(★Start初期設定!$X$5=L$3,集計元帳!$D32,"")</f>
        <v/>
      </c>
      <c r="M30" s="715" t="str">
        <f>IF(★Start初期設定!$X$5=M$3,集計元帳!$D32,"")</f>
        <v/>
      </c>
      <c r="N30" s="715" t="str">
        <f>IF(★Start初期設定!$X$5=N$3,集計元帳!$D32,"")</f>
        <v/>
      </c>
      <c r="O30" s="715" t="str">
        <f>IF(★Start初期設定!$X$5=O$3,集計元帳!$D32,"")</f>
        <v/>
      </c>
      <c r="P30" s="716">
        <f t="shared" si="1"/>
        <v>0</v>
      </c>
      <c r="R30" s="705"/>
      <c r="S30" s="929" t="s">
        <v>11</v>
      </c>
      <c r="T30" s="930"/>
      <c r="U30" s="715" t="str">
        <f>IF(★Start初期設定!$X$5=U$3,集計元帳!$E32,"")</f>
        <v/>
      </c>
      <c r="V30" s="715" t="str">
        <f>IF(★Start初期設定!$X$5=V$3,集計元帳!$E32,"")</f>
        <v/>
      </c>
      <c r="W30" s="715" t="str">
        <f>IF(★Start初期設定!$X$5=W$3,集計元帳!$E32,"")</f>
        <v/>
      </c>
      <c r="X30" s="715">
        <f>IF(★Start初期設定!$X$5=X$3,集計元帳!$E32,"")</f>
        <v>0</v>
      </c>
      <c r="Y30" s="715" t="str">
        <f>IF(★Start初期設定!$X$5=Y$3,集計元帳!$E32,"")</f>
        <v/>
      </c>
      <c r="Z30" s="715" t="str">
        <f>IF(★Start初期設定!$X$5=Z$3,集計元帳!$E32,"")</f>
        <v/>
      </c>
      <c r="AA30" s="715" t="str">
        <f>IF(★Start初期設定!$X$5=AA$3,集計元帳!$E32,"")</f>
        <v/>
      </c>
      <c r="AB30" s="715" t="str">
        <f>IF(★Start初期設定!$X$5=AB$3,集計元帳!$E32,"")</f>
        <v/>
      </c>
      <c r="AC30" s="715" t="str">
        <f>IF(★Start初期設定!$X$5=AC$3,集計元帳!$E32,"")</f>
        <v/>
      </c>
      <c r="AD30" s="715" t="str">
        <f>IF(★Start初期設定!$X$5=AD$3,集計元帳!$E32,"")</f>
        <v/>
      </c>
      <c r="AE30" s="715" t="str">
        <f>IF(★Start初期設定!$X$5=AE$3,集計元帳!$E32,"")</f>
        <v/>
      </c>
      <c r="AF30" s="715" t="str">
        <f>IF(★Start初期設定!$X$5=AF$3,集計元帳!$E32,"")</f>
        <v/>
      </c>
      <c r="AG30" s="716">
        <f t="shared" si="2"/>
        <v>0</v>
      </c>
    </row>
    <row r="31" spans="1:75" ht="9.75" customHeight="1"/>
    <row r="32" spans="1:75" ht="15" customHeight="1"/>
    <row r="33" spans="1:33">
      <c r="A33" s="8"/>
      <c r="B33" s="709" t="s">
        <v>317</v>
      </c>
      <c r="C33" s="722" t="s">
        <v>318</v>
      </c>
      <c r="D33" s="711">
        <v>1</v>
      </c>
      <c r="E33" s="711">
        <v>2</v>
      </c>
      <c r="F33" s="711">
        <v>3</v>
      </c>
      <c r="G33" s="711">
        <v>4</v>
      </c>
      <c r="H33" s="711">
        <v>5</v>
      </c>
      <c r="I33" s="711">
        <v>6</v>
      </c>
      <c r="J33" s="711">
        <v>7</v>
      </c>
      <c r="K33" s="711">
        <v>8</v>
      </c>
      <c r="L33" s="711">
        <v>9</v>
      </c>
      <c r="M33" s="711">
        <v>10</v>
      </c>
      <c r="N33" s="711">
        <v>11</v>
      </c>
      <c r="O33" s="712" t="s">
        <v>309</v>
      </c>
      <c r="P33" s="709" t="s">
        <v>25</v>
      </c>
      <c r="Q33" s="723"/>
      <c r="S33" s="709" t="s">
        <v>319</v>
      </c>
      <c r="T33" s="714"/>
      <c r="U33" s="711">
        <v>1</v>
      </c>
      <c r="V33" s="711">
        <v>2</v>
      </c>
      <c r="W33" s="711">
        <v>3</v>
      </c>
      <c r="X33" s="711">
        <v>4</v>
      </c>
      <c r="Y33" s="711">
        <v>5</v>
      </c>
      <c r="Z33" s="711">
        <v>6</v>
      </c>
      <c r="AA33" s="711">
        <v>7</v>
      </c>
      <c r="AB33" s="711">
        <v>8</v>
      </c>
      <c r="AC33" s="711">
        <v>9</v>
      </c>
      <c r="AD33" s="711">
        <v>10</v>
      </c>
      <c r="AE33" s="711">
        <v>11</v>
      </c>
      <c r="AF33" s="712" t="s">
        <v>309</v>
      </c>
      <c r="AG33" s="709" t="s">
        <v>25</v>
      </c>
    </row>
    <row r="34" spans="1:33" ht="13.5" customHeight="1">
      <c r="A34" s="8"/>
      <c r="B34" s="931" t="s">
        <v>320</v>
      </c>
      <c r="C34" s="724" t="str">
        <f>+賞与!C9</f>
        <v>賞　与</v>
      </c>
      <c r="D34" s="715" t="str">
        <f>IF(★Start初期設定!$X$5=D$33,賞与!$C$10,"")</f>
        <v/>
      </c>
      <c r="E34" s="715" t="str">
        <f>IF(★Start初期設定!$X$5=E$33,賞与!$C$10,"")</f>
        <v/>
      </c>
      <c r="F34" s="715" t="str">
        <f>IF(★Start初期設定!$X$5=F$33,賞与!$C$10,"")</f>
        <v/>
      </c>
      <c r="G34" s="715">
        <f>IF(★Start初期設定!$X$5=G$33,賞与!$C$10,"")</f>
        <v>0</v>
      </c>
      <c r="H34" s="715" t="str">
        <f>IF(★Start初期設定!$X$5=H$33,賞与!$C$10,"")</f>
        <v/>
      </c>
      <c r="I34" s="715" t="str">
        <f>IF(★Start初期設定!$X$5=I$33,賞与!$C$10,"")</f>
        <v/>
      </c>
      <c r="J34" s="715" t="str">
        <f>IF(★Start初期設定!$X$5=J$33,賞与!$C$10,"")</f>
        <v/>
      </c>
      <c r="K34" s="715" t="str">
        <f>IF(★Start初期設定!$X$5=K$33,賞与!$C$10,"")</f>
        <v/>
      </c>
      <c r="L34" s="715" t="str">
        <f>IF(★Start初期設定!$X$5=L$33,賞与!$C$10,"")</f>
        <v/>
      </c>
      <c r="M34" s="715" t="str">
        <f>IF(★Start初期設定!$X$5=M$33,賞与!$C$10,"")</f>
        <v/>
      </c>
      <c r="N34" s="715" t="str">
        <f>IF(★Start初期設定!$X$5=N$33,賞与!$C$10,"")</f>
        <v/>
      </c>
      <c r="O34" s="715" t="str">
        <f>IF(★Start初期設定!$X$5=O$33,賞与!$C$10,"")</f>
        <v/>
      </c>
      <c r="P34" s="716">
        <f t="shared" ref="P34:P41" si="3">SUM(D34:O34)</f>
        <v>0</v>
      </c>
      <c r="Q34" s="723"/>
      <c r="S34" s="931" t="s">
        <v>320</v>
      </c>
      <c r="T34" s="724" t="str">
        <f t="shared" ref="T34:T40" si="4">+C34</f>
        <v>賞　与</v>
      </c>
      <c r="U34" s="715" t="str">
        <f>IF(★Start初期設定!$X$5=U$33,賞与!C11,"")</f>
        <v/>
      </c>
      <c r="V34" s="715" t="str">
        <f>IF(★Start初期設定!$X$5=V$33,賞与!D11,"")</f>
        <v/>
      </c>
      <c r="W34" s="715" t="str">
        <f>IF(★Start初期設定!$X$5=W$33,賞与!E11,"")</f>
        <v/>
      </c>
      <c r="X34" s="715">
        <f>IF(★Start初期設定!$X$5=X$33,賞与!F11,"")</f>
        <v>0</v>
      </c>
      <c r="Y34" s="715" t="str">
        <f>IF(★Start初期設定!$X$5=Y$33,賞与!G11,"")</f>
        <v/>
      </c>
      <c r="Z34" s="715" t="str">
        <f>IF(★Start初期設定!$X$5=Z$33,賞与!H11,"")</f>
        <v/>
      </c>
      <c r="AA34" s="715" t="str">
        <f>IF(★Start初期設定!$X$5=AA$33,賞与!I11,"")</f>
        <v/>
      </c>
      <c r="AB34" s="715" t="str">
        <f>IF(★Start初期設定!$X$5=AB$33,賞与!J11,"")</f>
        <v/>
      </c>
      <c r="AC34" s="715" t="str">
        <f>IF(★Start初期設定!$X$5=AC$33,賞与!K11,"")</f>
        <v/>
      </c>
      <c r="AD34" s="715" t="str">
        <f>IF(★Start初期設定!$X$5=AD$33,賞与!L11,"")</f>
        <v/>
      </c>
      <c r="AE34" s="715" t="str">
        <f>IF(★Start初期設定!$X$5=AE$33,賞与!M11,"")</f>
        <v/>
      </c>
      <c r="AF34" s="715" t="str">
        <f>IF(★Start初期設定!$X$5=AF$33,賞与!N11,"")</f>
        <v/>
      </c>
      <c r="AG34" s="716">
        <f t="shared" ref="AG34:AG41" si="5">SUM(U34:AF34)</f>
        <v>0</v>
      </c>
    </row>
    <row r="35" spans="1:33">
      <c r="A35" s="8"/>
      <c r="B35" s="932"/>
      <c r="C35" s="724" t="str">
        <f>+賞与!D9</f>
        <v>諸手当</v>
      </c>
      <c r="D35" s="715" t="str">
        <f>IF(★Start初期設定!$X$5=D$33,賞与!$D$10,"")</f>
        <v/>
      </c>
      <c r="E35" s="715" t="str">
        <f>IF(★Start初期設定!$X$5=E$33,賞与!$D$10,"")</f>
        <v/>
      </c>
      <c r="F35" s="715" t="str">
        <f>IF(★Start初期設定!$X$5=F$33,賞与!$D$10,"")</f>
        <v/>
      </c>
      <c r="G35" s="715">
        <f>IF(★Start初期設定!$X$5=G$33,賞与!$D$10,"")</f>
        <v>0</v>
      </c>
      <c r="H35" s="715" t="str">
        <f>IF(★Start初期設定!$X$5=H$33,賞与!$D$10,"")</f>
        <v/>
      </c>
      <c r="I35" s="715" t="str">
        <f>IF(★Start初期設定!$X$5=I$33,賞与!$D$10,"")</f>
        <v/>
      </c>
      <c r="J35" s="715" t="str">
        <f>IF(★Start初期設定!$X$5=J$33,賞与!$D$10,"")</f>
        <v/>
      </c>
      <c r="K35" s="715" t="str">
        <f>IF(★Start初期設定!$X$5=K$33,賞与!$D$10,"")</f>
        <v/>
      </c>
      <c r="L35" s="715" t="str">
        <f>IF(★Start初期設定!$X$5=L$33,賞与!$D$10,"")</f>
        <v/>
      </c>
      <c r="M35" s="715" t="str">
        <f>IF(★Start初期設定!$X$5=M$33,賞与!$D$10,"")</f>
        <v/>
      </c>
      <c r="N35" s="715" t="str">
        <f>IF(★Start初期設定!$X$5=N$33,賞与!$D$10,"")</f>
        <v/>
      </c>
      <c r="O35" s="715" t="str">
        <f>IF(★Start初期設定!$X$5=O$33,賞与!$D$10,"")</f>
        <v/>
      </c>
      <c r="P35" s="716">
        <f t="shared" si="3"/>
        <v>0</v>
      </c>
      <c r="Q35" s="723"/>
      <c r="S35" s="932"/>
      <c r="T35" s="724" t="str">
        <f t="shared" si="4"/>
        <v>諸手当</v>
      </c>
      <c r="U35" s="715" t="str">
        <f>IF(★Start初期設定!$X$5=U$33,賞与!$D$11,"")</f>
        <v/>
      </c>
      <c r="V35" s="715" t="str">
        <f>IF(★Start初期設定!$X$5=V$33,賞与!$D$11,"")</f>
        <v/>
      </c>
      <c r="W35" s="715" t="str">
        <f>IF(★Start初期設定!$X$5=W$33,賞与!$D$11,"")</f>
        <v/>
      </c>
      <c r="X35" s="715">
        <f>IF(★Start初期設定!$X$5=X$33,賞与!$D$11,"")</f>
        <v>0</v>
      </c>
      <c r="Y35" s="715" t="str">
        <f>IF(★Start初期設定!$X$5=Y$33,賞与!$D$11,"")</f>
        <v/>
      </c>
      <c r="Z35" s="715" t="str">
        <f>IF(★Start初期設定!$X$5=Z$33,賞与!$D$11,"")</f>
        <v/>
      </c>
      <c r="AA35" s="715" t="str">
        <f>IF(★Start初期設定!$X$5=AA$33,賞与!$D$11,"")</f>
        <v/>
      </c>
      <c r="AB35" s="715" t="str">
        <f>IF(★Start初期設定!$X$5=AB$33,賞与!$D$11,"")</f>
        <v/>
      </c>
      <c r="AC35" s="715" t="str">
        <f>IF(★Start初期設定!$X$5=AC$33,賞与!$D$11,"")</f>
        <v/>
      </c>
      <c r="AD35" s="715" t="str">
        <f>IF(★Start初期設定!$X$5=AD$33,賞与!$D$11,"")</f>
        <v/>
      </c>
      <c r="AE35" s="715" t="str">
        <f>IF(★Start初期設定!$X$5=AE$33,賞与!$D$11,"")</f>
        <v/>
      </c>
      <c r="AF35" s="715" t="str">
        <f>IF(★Start初期設定!$X$5=AF$33,賞与!$D$11,"")</f>
        <v/>
      </c>
      <c r="AG35" s="716">
        <f t="shared" si="5"/>
        <v>0</v>
      </c>
    </row>
    <row r="36" spans="1:33">
      <c r="A36" s="8"/>
      <c r="B36" s="933"/>
      <c r="C36" s="724" t="str">
        <f>+賞与!E9</f>
        <v>支給金額</v>
      </c>
      <c r="D36" s="715" t="str">
        <f>IF(★Start初期設定!$X$5=D$33,賞与!$E$10,"")</f>
        <v/>
      </c>
      <c r="E36" s="715" t="str">
        <f>IF(★Start初期設定!$X$5=E$33,賞与!$E$10,"")</f>
        <v/>
      </c>
      <c r="F36" s="715" t="str">
        <f>IF(★Start初期設定!$X$5=F$33,賞与!$E$10,"")</f>
        <v/>
      </c>
      <c r="G36" s="715">
        <f>IF(★Start初期設定!$X$5=G$33,賞与!$E$10,"")</f>
        <v>0</v>
      </c>
      <c r="H36" s="715" t="str">
        <f>IF(★Start初期設定!$X$5=H$33,賞与!$E$10,"")</f>
        <v/>
      </c>
      <c r="I36" s="715" t="str">
        <f>IF(★Start初期設定!$X$5=I$33,賞与!$E$10,"")</f>
        <v/>
      </c>
      <c r="J36" s="715" t="str">
        <f>IF(★Start初期設定!$X$5=J$33,賞与!$E$10,"")</f>
        <v/>
      </c>
      <c r="K36" s="715" t="str">
        <f>IF(★Start初期設定!$X$5=K$33,賞与!$E$10,"")</f>
        <v/>
      </c>
      <c r="L36" s="715" t="str">
        <f>IF(★Start初期設定!$X$5=L$33,賞与!$E$10,"")</f>
        <v/>
      </c>
      <c r="M36" s="715" t="str">
        <f>IF(★Start初期設定!$X$5=M$33,賞与!$E$10,"")</f>
        <v/>
      </c>
      <c r="N36" s="715" t="str">
        <f>IF(★Start初期設定!$X$5=N$33,賞与!$E$10,"")</f>
        <v/>
      </c>
      <c r="O36" s="715" t="str">
        <f>IF(★Start初期設定!$X$5=O$33,賞与!$E$10,"")</f>
        <v/>
      </c>
      <c r="P36" s="716">
        <f t="shared" si="3"/>
        <v>0</v>
      </c>
      <c r="Q36" s="723"/>
      <c r="S36" s="933"/>
      <c r="T36" s="724" t="str">
        <f t="shared" si="4"/>
        <v>支給金額</v>
      </c>
      <c r="U36" s="715" t="str">
        <f>IF(★Start初期設定!$X$5=U$33,賞与!$E$11,"")</f>
        <v/>
      </c>
      <c r="V36" s="715" t="str">
        <f>IF(★Start初期設定!$X$5=V$33,賞与!$E$11,"")</f>
        <v/>
      </c>
      <c r="W36" s="715" t="str">
        <f>IF(★Start初期設定!$X$5=W$33,賞与!$E$11,"")</f>
        <v/>
      </c>
      <c r="X36" s="715">
        <f>IF(★Start初期設定!$X$5=X$33,賞与!$E$11,"")</f>
        <v>0</v>
      </c>
      <c r="Y36" s="715" t="str">
        <f>IF(★Start初期設定!$X$5=Y$33,賞与!$E$11,"")</f>
        <v/>
      </c>
      <c r="Z36" s="715" t="str">
        <f>IF(★Start初期設定!$X$5=Z$33,賞与!$E$11,"")</f>
        <v/>
      </c>
      <c r="AA36" s="715" t="str">
        <f>IF(★Start初期設定!$X$5=AA$33,賞与!$E$11,"")</f>
        <v/>
      </c>
      <c r="AB36" s="715" t="str">
        <f>IF(★Start初期設定!$X$5=AB$33,賞与!$E$11,"")</f>
        <v/>
      </c>
      <c r="AC36" s="715" t="str">
        <f>IF(★Start初期設定!$X$5=AC$33,賞与!$E$11,"")</f>
        <v/>
      </c>
      <c r="AD36" s="715" t="str">
        <f>IF(★Start初期設定!$X$5=AD$33,賞与!$E$11,"")</f>
        <v/>
      </c>
      <c r="AE36" s="715" t="str">
        <f>IF(★Start初期設定!$X$5=AE$33,賞与!$E$11,"")</f>
        <v/>
      </c>
      <c r="AF36" s="715" t="str">
        <f>IF(★Start初期設定!$X$5=AF$33,賞与!$E$11,"")</f>
        <v/>
      </c>
      <c r="AG36" s="716">
        <f t="shared" si="5"/>
        <v>0</v>
      </c>
    </row>
    <row r="37" spans="1:33" ht="13.5" customHeight="1">
      <c r="A37" s="8"/>
      <c r="B37" s="931" t="s">
        <v>321</v>
      </c>
      <c r="C37" s="724" t="str">
        <f>+賞与!F9</f>
        <v>健康保険</v>
      </c>
      <c r="D37" s="715" t="str">
        <f>IF(★Start初期設定!$X$5=D$33,賞与!$F$10,"")</f>
        <v/>
      </c>
      <c r="E37" s="715" t="str">
        <f>IF(★Start初期設定!$X$5=E$33,賞与!$F$10,"")</f>
        <v/>
      </c>
      <c r="F37" s="715" t="str">
        <f>IF(★Start初期設定!$X$5=F$33,賞与!$F$10,"")</f>
        <v/>
      </c>
      <c r="G37" s="715">
        <f>IF(★Start初期設定!$X$5=G$33,賞与!$F$10,"")</f>
        <v>0</v>
      </c>
      <c r="H37" s="715" t="str">
        <f>IF(★Start初期設定!$X$5=H$33,賞与!$F$10,"")</f>
        <v/>
      </c>
      <c r="I37" s="715" t="str">
        <f>IF(★Start初期設定!$X$5=I$33,賞与!$F$10,"")</f>
        <v/>
      </c>
      <c r="J37" s="715" t="str">
        <f>IF(★Start初期設定!$X$5=J$33,賞与!$F$10,"")</f>
        <v/>
      </c>
      <c r="K37" s="715" t="str">
        <f>IF(★Start初期設定!$X$5=K$33,賞与!$F$10,"")</f>
        <v/>
      </c>
      <c r="L37" s="715" t="str">
        <f>IF(★Start初期設定!$X$5=L$33,賞与!$F$10,"")</f>
        <v/>
      </c>
      <c r="M37" s="715" t="str">
        <f>IF(★Start初期設定!$X$5=M$33,賞与!$F$10,"")</f>
        <v/>
      </c>
      <c r="N37" s="715" t="str">
        <f>IF(★Start初期設定!$X$5=N$33,賞与!$F$10,"")</f>
        <v/>
      </c>
      <c r="O37" s="715" t="str">
        <f>IF(★Start初期設定!$X$5=O$33,賞与!$F$10,"")</f>
        <v/>
      </c>
      <c r="P37" s="716">
        <f t="shared" si="3"/>
        <v>0</v>
      </c>
      <c r="Q37" s="723"/>
      <c r="S37" s="931" t="s">
        <v>321</v>
      </c>
      <c r="T37" s="724" t="str">
        <f t="shared" si="4"/>
        <v>健康保険</v>
      </c>
      <c r="U37" s="715" t="str">
        <f>IF(★Start初期設定!$X$5=U$33,賞与!$F$11,"")</f>
        <v/>
      </c>
      <c r="V37" s="715" t="str">
        <f>IF(★Start初期設定!$X$5=V$33,賞与!$F$11,"")</f>
        <v/>
      </c>
      <c r="W37" s="715" t="str">
        <f>IF(★Start初期設定!$X$5=W$33,賞与!$F$11,"")</f>
        <v/>
      </c>
      <c r="X37" s="715">
        <f>IF(★Start初期設定!$X$5=X$33,賞与!$F$11,"")</f>
        <v>0</v>
      </c>
      <c r="Y37" s="715" t="str">
        <f>IF(★Start初期設定!$X$5=Y$33,賞与!$F$11,"")</f>
        <v/>
      </c>
      <c r="Z37" s="715" t="str">
        <f>IF(★Start初期設定!$X$5=Z$33,賞与!$F$11,"")</f>
        <v/>
      </c>
      <c r="AA37" s="715" t="str">
        <f>IF(★Start初期設定!$X$5=AA$33,賞与!$F$11,"")</f>
        <v/>
      </c>
      <c r="AB37" s="715" t="str">
        <f>IF(★Start初期設定!$X$5=AB$33,賞与!$F$11,"")</f>
        <v/>
      </c>
      <c r="AC37" s="715" t="str">
        <f>IF(★Start初期設定!$X$5=AC$33,賞与!$F$11,"")</f>
        <v/>
      </c>
      <c r="AD37" s="715" t="str">
        <f>IF(★Start初期設定!$X$5=AD$33,賞与!$F$11,"")</f>
        <v/>
      </c>
      <c r="AE37" s="715" t="str">
        <f>IF(★Start初期設定!$X$5=AE$33,賞与!$F$11,"")</f>
        <v/>
      </c>
      <c r="AF37" s="715" t="str">
        <f>IF(★Start初期設定!$X$5=AF$33,賞与!$F$11,"")</f>
        <v/>
      </c>
      <c r="AG37" s="716">
        <f t="shared" si="5"/>
        <v>0</v>
      </c>
    </row>
    <row r="38" spans="1:33">
      <c r="A38" s="8"/>
      <c r="B38" s="932"/>
      <c r="C38" s="724" t="str">
        <f>+賞与!G9</f>
        <v>厚生年金</v>
      </c>
      <c r="D38" s="715" t="str">
        <f>IF(★Start初期設定!$X$5=D$33,賞与!$G$10,"")</f>
        <v/>
      </c>
      <c r="E38" s="715" t="str">
        <f>IF(★Start初期設定!$X$5=E$33,賞与!$G$10,"")</f>
        <v/>
      </c>
      <c r="F38" s="715" t="str">
        <f>IF(★Start初期設定!$X$5=F$33,賞与!$G$10,"")</f>
        <v/>
      </c>
      <c r="G38" s="715">
        <f>IF(★Start初期設定!$X$5=G$33,賞与!$G$10,"")</f>
        <v>0</v>
      </c>
      <c r="H38" s="715" t="str">
        <f>IF(★Start初期設定!$X$5=H$33,賞与!$G$10,"")</f>
        <v/>
      </c>
      <c r="I38" s="715" t="str">
        <f>IF(★Start初期設定!$X$5=I$33,賞与!$G$10,"")</f>
        <v/>
      </c>
      <c r="J38" s="715" t="str">
        <f>IF(★Start初期設定!$X$5=J$33,賞与!$G$10,"")</f>
        <v/>
      </c>
      <c r="K38" s="715" t="str">
        <f>IF(★Start初期設定!$X$5=K$33,賞与!$G$10,"")</f>
        <v/>
      </c>
      <c r="L38" s="715" t="str">
        <f>IF(★Start初期設定!$X$5=L$33,賞与!$G$10,"")</f>
        <v/>
      </c>
      <c r="M38" s="715" t="str">
        <f>IF(★Start初期設定!$X$5=M$33,賞与!$G$10,"")</f>
        <v/>
      </c>
      <c r="N38" s="715" t="str">
        <f>IF(★Start初期設定!$X$5=N$33,賞与!$G$10,"")</f>
        <v/>
      </c>
      <c r="O38" s="715" t="str">
        <f>IF(★Start初期設定!$X$5=O$33,賞与!$G$10,"")</f>
        <v/>
      </c>
      <c r="P38" s="716">
        <f t="shared" si="3"/>
        <v>0</v>
      </c>
      <c r="Q38" s="723"/>
      <c r="S38" s="932"/>
      <c r="T38" s="724" t="str">
        <f t="shared" si="4"/>
        <v>厚生年金</v>
      </c>
      <c r="U38" s="715" t="str">
        <f>IF(★Start初期設定!$X$5=U$33,賞与!$G$11,"")</f>
        <v/>
      </c>
      <c r="V38" s="715" t="str">
        <f>IF(★Start初期設定!$X$5=V$33,賞与!$G$11,"")</f>
        <v/>
      </c>
      <c r="W38" s="715" t="str">
        <f>IF(★Start初期設定!$X$5=W$33,賞与!$G$11,"")</f>
        <v/>
      </c>
      <c r="X38" s="715">
        <f>IF(★Start初期設定!$X$5=X$33,賞与!$G$11,"")</f>
        <v>0</v>
      </c>
      <c r="Y38" s="715" t="str">
        <f>IF(★Start初期設定!$X$5=Y$33,賞与!$G$11,"")</f>
        <v/>
      </c>
      <c r="Z38" s="715" t="str">
        <f>IF(★Start初期設定!$X$5=Z$33,賞与!$G$11,"")</f>
        <v/>
      </c>
      <c r="AA38" s="715" t="str">
        <f>IF(★Start初期設定!$X$5=AA$33,賞与!$G$11,"")</f>
        <v/>
      </c>
      <c r="AB38" s="715" t="str">
        <f>IF(★Start初期設定!$X$5=AB$33,賞与!$G$11,"")</f>
        <v/>
      </c>
      <c r="AC38" s="715" t="str">
        <f>IF(★Start初期設定!$X$5=AC$33,賞与!$G$11,"")</f>
        <v/>
      </c>
      <c r="AD38" s="715" t="str">
        <f>IF(★Start初期設定!$X$5=AD$33,賞与!$G$11,"")</f>
        <v/>
      </c>
      <c r="AE38" s="715" t="str">
        <f>IF(★Start初期設定!$X$5=AE$33,賞与!$G$11,"")</f>
        <v/>
      </c>
      <c r="AF38" s="715" t="str">
        <f>IF(★Start初期設定!$X$5=AF$33,賞与!$G$11,"")</f>
        <v/>
      </c>
      <c r="AG38" s="716">
        <f t="shared" si="5"/>
        <v>0</v>
      </c>
    </row>
    <row r="39" spans="1:33">
      <c r="A39" s="8"/>
      <c r="B39" s="932"/>
      <c r="C39" s="724" t="str">
        <f>+賞与!H9</f>
        <v>所得税</v>
      </c>
      <c r="D39" s="715" t="str">
        <f>IF(★Start初期設定!$X$5=D$33,賞与!$H$10,"")</f>
        <v/>
      </c>
      <c r="E39" s="715" t="str">
        <f>IF(★Start初期設定!$X$5=E$33,賞与!$H$10,"")</f>
        <v/>
      </c>
      <c r="F39" s="715" t="str">
        <f>IF(★Start初期設定!$X$5=F$33,賞与!$H$10,"")</f>
        <v/>
      </c>
      <c r="G39" s="715">
        <f>IF(★Start初期設定!$X$5=G$33,賞与!$H$10,"")</f>
        <v>0</v>
      </c>
      <c r="H39" s="715" t="str">
        <f>IF(★Start初期設定!$X$5=H$33,賞与!$H$10,"")</f>
        <v/>
      </c>
      <c r="I39" s="715" t="str">
        <f>IF(★Start初期設定!$X$5=I$33,賞与!$H$10,"")</f>
        <v/>
      </c>
      <c r="J39" s="715" t="str">
        <f>IF(★Start初期設定!$X$5=J$33,賞与!$H$10,"")</f>
        <v/>
      </c>
      <c r="K39" s="715" t="str">
        <f>IF(★Start初期設定!$X$5=K$33,賞与!$H$10,"")</f>
        <v/>
      </c>
      <c r="L39" s="715" t="str">
        <f>IF(★Start初期設定!$X$5=L$33,賞与!$H$10,"")</f>
        <v/>
      </c>
      <c r="M39" s="715" t="str">
        <f>IF(★Start初期設定!$X$5=M$33,賞与!$H$10,"")</f>
        <v/>
      </c>
      <c r="N39" s="715" t="str">
        <f>IF(★Start初期設定!$X$5=N$33,賞与!$H$10,"")</f>
        <v/>
      </c>
      <c r="O39" s="715" t="str">
        <f>IF(★Start初期設定!$X$5=O$33,賞与!$H$10,"")</f>
        <v/>
      </c>
      <c r="P39" s="716">
        <f t="shared" si="3"/>
        <v>0</v>
      </c>
      <c r="Q39" s="723"/>
      <c r="S39" s="932"/>
      <c r="T39" s="724" t="str">
        <f t="shared" si="4"/>
        <v>所得税</v>
      </c>
      <c r="U39" s="715" t="str">
        <f>IF(★Start初期設定!$X$5=U$33,賞与!$H$11,"")</f>
        <v/>
      </c>
      <c r="V39" s="715" t="str">
        <f>IF(★Start初期設定!$X$5=V$33,賞与!$H$11,"")</f>
        <v/>
      </c>
      <c r="W39" s="715" t="str">
        <f>IF(★Start初期設定!$X$5=W$33,賞与!$H$11,"")</f>
        <v/>
      </c>
      <c r="X39" s="715">
        <f>IF(★Start初期設定!$X$5=X$33,賞与!$H$11,"")</f>
        <v>0</v>
      </c>
      <c r="Y39" s="715" t="str">
        <f>IF(★Start初期設定!$X$5=Y$33,賞与!$H$11,"")</f>
        <v/>
      </c>
      <c r="Z39" s="715" t="str">
        <f>IF(★Start初期設定!$X$5=Z$33,賞与!$H$11,"")</f>
        <v/>
      </c>
      <c r="AA39" s="715" t="str">
        <f>IF(★Start初期設定!$X$5=AA$33,賞与!$H$11,"")</f>
        <v/>
      </c>
      <c r="AB39" s="715" t="str">
        <f>IF(★Start初期設定!$X$5=AB$33,賞与!$H$11,"")</f>
        <v/>
      </c>
      <c r="AC39" s="715" t="str">
        <f>IF(★Start初期設定!$X$5=AC$33,賞与!$H$11,"")</f>
        <v/>
      </c>
      <c r="AD39" s="715" t="str">
        <f>IF(★Start初期設定!$X$5=AD$33,賞与!$H$11,"")</f>
        <v/>
      </c>
      <c r="AE39" s="715" t="str">
        <f>IF(★Start初期設定!$X$5=AE$33,賞与!$H$11,"")</f>
        <v/>
      </c>
      <c r="AF39" s="715" t="str">
        <f>IF(★Start初期設定!$X$5=AF$33,賞与!$H$11,"")</f>
        <v/>
      </c>
      <c r="AG39" s="716">
        <f t="shared" si="5"/>
        <v>0</v>
      </c>
    </row>
    <row r="40" spans="1:33">
      <c r="A40" s="8"/>
      <c r="B40" s="932"/>
      <c r="C40" s="716">
        <f>+賞与!I9</f>
        <v>0</v>
      </c>
      <c r="D40" s="715" t="str">
        <f>IF(★Start初期設定!$X$5=D$33,賞与!$I$10,"")</f>
        <v/>
      </c>
      <c r="E40" s="715" t="str">
        <f>IF(★Start初期設定!$X$5=E$33,賞与!$I$10,"")</f>
        <v/>
      </c>
      <c r="F40" s="715" t="str">
        <f>IF(★Start初期設定!$X$5=F$33,賞与!$I$10,"")</f>
        <v/>
      </c>
      <c r="G40" s="715">
        <f>IF(★Start初期設定!$X$5=G$33,賞与!$I$10,"")</f>
        <v>0</v>
      </c>
      <c r="H40" s="715" t="str">
        <f>IF(★Start初期設定!$X$5=H$33,賞与!$I$10,"")</f>
        <v/>
      </c>
      <c r="I40" s="715" t="str">
        <f>IF(★Start初期設定!$X$5=I$33,賞与!$I$10,"")</f>
        <v/>
      </c>
      <c r="J40" s="715" t="str">
        <f>IF(★Start初期設定!$X$5=J$33,賞与!$I$10,"")</f>
        <v/>
      </c>
      <c r="K40" s="715" t="str">
        <f>IF(★Start初期設定!$X$5=K$33,賞与!$I$10,"")</f>
        <v/>
      </c>
      <c r="L40" s="715" t="str">
        <f>IF(★Start初期設定!$X$5=L$33,賞与!$I$10,"")</f>
        <v/>
      </c>
      <c r="M40" s="715" t="str">
        <f>IF(★Start初期設定!$X$5=M$33,賞与!$I$10,"")</f>
        <v/>
      </c>
      <c r="N40" s="715" t="str">
        <f>IF(★Start初期設定!$X$5=N$33,賞与!$I$10,"")</f>
        <v/>
      </c>
      <c r="O40" s="715" t="str">
        <f>IF(★Start初期設定!$X$5=O$33,賞与!$I$10,"")</f>
        <v/>
      </c>
      <c r="P40" s="716">
        <f t="shared" si="3"/>
        <v>0</v>
      </c>
      <c r="Q40" s="723"/>
      <c r="S40" s="932"/>
      <c r="T40" s="724">
        <f t="shared" si="4"/>
        <v>0</v>
      </c>
      <c r="U40" s="715" t="str">
        <f>IF(★Start初期設定!$X$5=U$33,賞与!$I$11,"")</f>
        <v/>
      </c>
      <c r="V40" s="715" t="str">
        <f>IF(★Start初期設定!$X$5=V$33,賞与!$I$11,"")</f>
        <v/>
      </c>
      <c r="W40" s="715" t="str">
        <f>IF(★Start初期設定!$X$5=W$33,賞与!$I$11,"")</f>
        <v/>
      </c>
      <c r="X40" s="715">
        <f>IF(★Start初期設定!$X$5=X$33,賞与!$I$11,"")</f>
        <v>0</v>
      </c>
      <c r="Y40" s="715" t="str">
        <f>IF(★Start初期設定!$X$5=Y$33,賞与!$I$11,"")</f>
        <v/>
      </c>
      <c r="Z40" s="715" t="str">
        <f>IF(★Start初期設定!$X$5=Z$33,賞与!$I$11,"")</f>
        <v/>
      </c>
      <c r="AA40" s="715" t="str">
        <f>IF(★Start初期設定!$X$5=AA$33,賞与!$I$11,"")</f>
        <v/>
      </c>
      <c r="AB40" s="715" t="str">
        <f>IF(★Start初期設定!$X$5=AB$33,賞与!$I$11,"")</f>
        <v/>
      </c>
      <c r="AC40" s="715" t="str">
        <f>IF(★Start初期設定!$X$5=AC$33,賞与!$I$11,"")</f>
        <v/>
      </c>
      <c r="AD40" s="715" t="str">
        <f>IF(★Start初期設定!$X$5=AD$33,賞与!$I$11,"")</f>
        <v/>
      </c>
      <c r="AE40" s="715" t="str">
        <f>IF(★Start初期設定!$X$5=AE$33,賞与!$I$11,"")</f>
        <v/>
      </c>
      <c r="AF40" s="715" t="str">
        <f>IF(★Start初期設定!$X$5=AF$33,賞与!$I$11,"")</f>
        <v/>
      </c>
      <c r="AG40" s="716">
        <f t="shared" si="5"/>
        <v>0</v>
      </c>
    </row>
    <row r="41" spans="1:33">
      <c r="A41" s="8"/>
      <c r="B41" s="725"/>
      <c r="C41" s="726" t="str">
        <f>+[1]賞与!K7</f>
        <v>支給金額</v>
      </c>
      <c r="D41" s="715" t="str">
        <f>IF(★Start初期設定!$X$5=D$33,賞与!$J$10,"")</f>
        <v/>
      </c>
      <c r="E41" s="715" t="str">
        <f>IF(★Start初期設定!$X$5=E$33,賞与!$J$10,"")</f>
        <v/>
      </c>
      <c r="F41" s="715" t="str">
        <f>IF(★Start初期設定!$X$5=F$33,賞与!$J$10,"")</f>
        <v/>
      </c>
      <c r="G41" s="715">
        <f>IF(★Start初期設定!$X$5=G$33,賞与!$J$10,"")</f>
        <v>0</v>
      </c>
      <c r="H41" s="715" t="str">
        <f>IF(★Start初期設定!$X$5=H$33,賞与!$J$10,"")</f>
        <v/>
      </c>
      <c r="I41" s="715" t="str">
        <f>IF(★Start初期設定!$X$5=I$33,賞与!$J$10,"")</f>
        <v/>
      </c>
      <c r="J41" s="715" t="str">
        <f>IF(★Start初期設定!$X$5=J$33,賞与!$J$10,"")</f>
        <v/>
      </c>
      <c r="K41" s="715" t="str">
        <f>IF(★Start初期設定!$X$5=K$33,賞与!$J$10,"")</f>
        <v/>
      </c>
      <c r="L41" s="715" t="str">
        <f>IF(★Start初期設定!$X$5=L$33,賞与!$J$10,"")</f>
        <v/>
      </c>
      <c r="M41" s="715" t="str">
        <f>IF(★Start初期設定!$X$5=M$33,賞与!$J$10,"")</f>
        <v/>
      </c>
      <c r="N41" s="715" t="str">
        <f>IF(★Start初期設定!$X$5=N$33,賞与!$J$10,"")</f>
        <v/>
      </c>
      <c r="O41" s="715" t="str">
        <f>IF(★Start初期設定!$X$5=O$33,賞与!$J$10,"")</f>
        <v/>
      </c>
      <c r="P41" s="716">
        <f t="shared" si="3"/>
        <v>0</v>
      </c>
      <c r="Q41" s="723"/>
      <c r="S41" s="934" t="str">
        <f>+C41</f>
        <v>支給金額</v>
      </c>
      <c r="T41" s="935"/>
      <c r="U41" s="715" t="str">
        <f>IF(★Start初期設定!$X$5=U$33,賞与!$J$11,"")</f>
        <v/>
      </c>
      <c r="V41" s="715" t="str">
        <f>IF(★Start初期設定!$X$5=V$33,賞与!$J$11,"")</f>
        <v/>
      </c>
      <c r="W41" s="715" t="str">
        <f>IF(★Start初期設定!$X$5=W$33,賞与!$J$11,"")</f>
        <v/>
      </c>
      <c r="X41" s="715">
        <f>IF(★Start初期設定!$X$5=X$33,賞与!$J$11,"")</f>
        <v>0</v>
      </c>
      <c r="Y41" s="715" t="str">
        <f>IF(★Start初期設定!$X$5=Y$33,賞与!$J$11,"")</f>
        <v/>
      </c>
      <c r="Z41" s="715" t="str">
        <f>IF(★Start初期設定!$X$5=Z$33,賞与!$J$11,"")</f>
        <v/>
      </c>
      <c r="AA41" s="715" t="str">
        <f>IF(★Start初期設定!$X$5=AA$33,賞与!$J$11,"")</f>
        <v/>
      </c>
      <c r="AB41" s="715" t="str">
        <f>IF(★Start初期設定!$X$5=AB$33,賞与!$J$11,"")</f>
        <v/>
      </c>
      <c r="AC41" s="715" t="str">
        <f>IF(★Start初期設定!$X$5=AC$33,賞与!$J$11,"")</f>
        <v/>
      </c>
      <c r="AD41" s="715" t="str">
        <f>IF(★Start初期設定!$X$5=AD$33,賞与!$J$11,"")</f>
        <v/>
      </c>
      <c r="AE41" s="715" t="str">
        <f>IF(★Start初期設定!$X$5=AE$33,賞与!$J$11,"")</f>
        <v/>
      </c>
      <c r="AF41" s="715" t="str">
        <f>IF(★Start初期設定!$X$5=AF$33,賞与!$J$11,"")</f>
        <v/>
      </c>
      <c r="AG41" s="716">
        <f t="shared" si="5"/>
        <v>0</v>
      </c>
    </row>
    <row r="42" spans="1:33">
      <c r="A42" s="8"/>
      <c r="Q42" s="723"/>
      <c r="R42" s="723"/>
      <c r="S42" s="723"/>
      <c r="T42" s="723"/>
      <c r="U42" s="723"/>
      <c r="V42" s="723"/>
      <c r="W42" s="723"/>
      <c r="X42" s="723"/>
      <c r="Y42" s="723"/>
      <c r="Z42" s="723"/>
      <c r="AA42" s="723"/>
      <c r="AB42" s="723"/>
      <c r="AC42" s="723"/>
      <c r="AD42" s="723"/>
      <c r="AE42" s="723"/>
      <c r="AF42" s="723"/>
    </row>
    <row r="43" spans="1:33" ht="12.75" customHeight="1">
      <c r="A43" s="727"/>
      <c r="B43" s="727"/>
      <c r="C43" s="727"/>
      <c r="D43" s="727"/>
      <c r="E43" s="727"/>
      <c r="F43" s="727"/>
      <c r="G43" s="728" t="s">
        <v>322</v>
      </c>
      <c r="H43" s="729"/>
      <c r="I43" s="727"/>
      <c r="J43" s="727"/>
      <c r="K43" s="727"/>
      <c r="L43" s="727"/>
      <c r="M43" s="727"/>
      <c r="N43" s="727"/>
      <c r="O43" s="730" t="s">
        <v>304</v>
      </c>
      <c r="P43" s="731" t="s">
        <v>323</v>
      </c>
      <c r="Q43" s="727"/>
      <c r="R43" s="727"/>
      <c r="S43" s="727"/>
      <c r="T43" s="727"/>
      <c r="U43" s="727"/>
      <c r="V43" s="727"/>
      <c r="W43" s="727"/>
      <c r="X43" s="727"/>
      <c r="Y43" s="727"/>
      <c r="Z43" s="727"/>
      <c r="AA43" s="727"/>
      <c r="AB43" s="727"/>
      <c r="AC43" s="727"/>
      <c r="AD43" s="727"/>
      <c r="AE43" s="727"/>
      <c r="AF43" s="732" t="s">
        <v>304</v>
      </c>
      <c r="AG43" s="731" t="s">
        <v>324</v>
      </c>
    </row>
    <row r="44" spans="1:33" ht="12.75" customHeight="1">
      <c r="D44" s="733"/>
      <c r="E44" s="734"/>
      <c r="F44" s="702"/>
      <c r="G44" s="702"/>
      <c r="H44" s="702"/>
      <c r="I44" s="702"/>
      <c r="J44" s="702"/>
      <c r="K44" s="702"/>
      <c r="L44" s="702"/>
      <c r="M44" s="702"/>
      <c r="N44" s="702"/>
      <c r="O44" s="735"/>
      <c r="P44" s="736" t="str">
        <f>+★Start初期設定!X17</f>
        <v>あ</v>
      </c>
      <c r="U44" s="733"/>
      <c r="V44" s="734"/>
      <c r="W44" s="702"/>
      <c r="X44" s="702"/>
      <c r="Y44" s="702"/>
      <c r="Z44" s="702"/>
      <c r="AA44" s="702"/>
      <c r="AB44" s="702"/>
      <c r="AC44" s="702"/>
      <c r="AD44" s="702"/>
      <c r="AE44" s="702"/>
      <c r="AF44" s="702"/>
      <c r="AG44" s="736" t="str">
        <f>+★Start初期設定!X18</f>
        <v>い</v>
      </c>
    </row>
    <row r="45" spans="1:33" ht="12.75" customHeight="1">
      <c r="B45" s="725" t="s">
        <v>323</v>
      </c>
      <c r="C45" s="219"/>
      <c r="D45" s="711">
        <v>1</v>
      </c>
      <c r="E45" s="711">
        <v>2</v>
      </c>
      <c r="F45" s="711">
        <v>3</v>
      </c>
      <c r="G45" s="711">
        <v>4</v>
      </c>
      <c r="H45" s="711">
        <v>5</v>
      </c>
      <c r="I45" s="711">
        <v>6</v>
      </c>
      <c r="J45" s="711">
        <v>7</v>
      </c>
      <c r="K45" s="711">
        <v>8</v>
      </c>
      <c r="L45" s="711">
        <v>9</v>
      </c>
      <c r="M45" s="711">
        <v>10</v>
      </c>
      <c r="N45" s="711">
        <v>11</v>
      </c>
      <c r="O45" s="712" t="s">
        <v>309</v>
      </c>
      <c r="P45" s="709" t="s">
        <v>25</v>
      </c>
      <c r="S45" s="725" t="s">
        <v>324</v>
      </c>
      <c r="T45" s="722" t="str">
        <f>+C33</f>
        <v>　　　　　　　月</v>
      </c>
      <c r="U45" s="711">
        <v>1</v>
      </c>
      <c r="V45" s="711">
        <v>2</v>
      </c>
      <c r="W45" s="711">
        <v>3</v>
      </c>
      <c r="X45" s="711">
        <v>4</v>
      </c>
      <c r="Y45" s="711">
        <v>5</v>
      </c>
      <c r="Z45" s="711">
        <v>6</v>
      </c>
      <c r="AA45" s="711">
        <v>7</v>
      </c>
      <c r="AB45" s="711">
        <v>8</v>
      </c>
      <c r="AC45" s="711">
        <v>9</v>
      </c>
      <c r="AD45" s="711">
        <v>10</v>
      </c>
      <c r="AE45" s="711">
        <v>11</v>
      </c>
      <c r="AF45" s="712" t="s">
        <v>309</v>
      </c>
      <c r="AG45" s="709" t="s">
        <v>25</v>
      </c>
    </row>
    <row r="46" spans="1:33" ht="12.75" customHeight="1">
      <c r="B46" s="923" t="s">
        <v>311</v>
      </c>
      <c r="C46" s="714" t="str">
        <f>+集計元帳!B49</f>
        <v>給      料</v>
      </c>
      <c r="D46" s="715" t="str">
        <f>IF(★Start初期設定!$X$5=D$3,集計元帳!$D49,"")</f>
        <v/>
      </c>
      <c r="E46" s="715" t="str">
        <f>IF(★Start初期設定!$X$5=E$3,集計元帳!$D49,"")</f>
        <v/>
      </c>
      <c r="F46" s="715" t="str">
        <f>IF(★Start初期設定!$X$5=F$3,集計元帳!$D49,"")</f>
        <v/>
      </c>
      <c r="G46" s="715">
        <f>IF(★Start初期設定!$X$5=G$3,集計元帳!$D49,"")</f>
        <v>0</v>
      </c>
      <c r="H46" s="715" t="str">
        <f>IF(★Start初期設定!$X$5=H$3,集計元帳!$D49,"")</f>
        <v/>
      </c>
      <c r="I46" s="715" t="str">
        <f>IF(★Start初期設定!$X$5=I$3,集計元帳!$D49,"")</f>
        <v/>
      </c>
      <c r="J46" s="715" t="str">
        <f>IF(★Start初期設定!$X$5=J$3,集計元帳!$D49,"")</f>
        <v/>
      </c>
      <c r="K46" s="715" t="str">
        <f>IF(★Start初期設定!$X$5=K$3,集計元帳!$D49,"")</f>
        <v/>
      </c>
      <c r="L46" s="715" t="str">
        <f>IF(★Start初期設定!$X$5=L$3,集計元帳!$D49,"")</f>
        <v/>
      </c>
      <c r="M46" s="715" t="str">
        <f>IF(★Start初期設定!$X$5=M$3,集計元帳!$D49,"")</f>
        <v/>
      </c>
      <c r="N46" s="715" t="str">
        <f>IF(★Start初期設定!$X$5=N$3,集計元帳!$D49,"")</f>
        <v/>
      </c>
      <c r="O46" s="715" t="str">
        <f>IF(★Start初期設定!$X$5=O$3,集計元帳!$D49,"")</f>
        <v/>
      </c>
      <c r="P46" s="737">
        <f>SUM(D46:O46)</f>
        <v>0</v>
      </c>
      <c r="S46" s="923" t="s">
        <v>311</v>
      </c>
      <c r="T46" s="738" t="str">
        <f t="shared" ref="T46:T65" si="6">+C46</f>
        <v>給      料</v>
      </c>
      <c r="U46" s="715" t="str">
        <f>IF(★Start初期設定!$X$5=U$3,集計元帳!$E49,"")</f>
        <v/>
      </c>
      <c r="V46" s="715" t="str">
        <f>IF(★Start初期設定!$X$5=V$3,集計元帳!$E49,"")</f>
        <v/>
      </c>
      <c r="W46" s="715" t="str">
        <f>IF(★Start初期設定!$X$5=W$3,集計元帳!$E49,"")</f>
        <v/>
      </c>
      <c r="X46" s="715">
        <f>IF(★Start初期設定!$X$5=X$3,集計元帳!$E49,"")</f>
        <v>0</v>
      </c>
      <c r="Y46" s="715" t="str">
        <f>IF(★Start初期設定!$X$5=Y$3,集計元帳!$E49,"")</f>
        <v/>
      </c>
      <c r="Z46" s="715" t="str">
        <f>IF(★Start初期設定!$X$5=Z$3,集計元帳!$E49,"")</f>
        <v/>
      </c>
      <c r="AA46" s="715" t="str">
        <f>IF(★Start初期設定!$X$5=AA$3,集計元帳!$E49,"")</f>
        <v/>
      </c>
      <c r="AB46" s="715" t="str">
        <f>IF(★Start初期設定!$X$5=AB$3,集計元帳!$E49,"")</f>
        <v/>
      </c>
      <c r="AC46" s="715" t="str">
        <f>IF(★Start初期設定!$X$5=AC$3,集計元帳!$E49,"")</f>
        <v/>
      </c>
      <c r="AD46" s="715" t="str">
        <f>IF(★Start初期設定!$X$5=AD$3,集計元帳!$E49,"")</f>
        <v/>
      </c>
      <c r="AE46" s="715" t="str">
        <f>IF(★Start初期設定!$X$5=AE$3,集計元帳!$E49,"")</f>
        <v/>
      </c>
      <c r="AF46" s="715" t="str">
        <f>IF(★Start初期設定!$X$5=AF$3,集計元帳!$E49,"")</f>
        <v/>
      </c>
      <c r="AG46" s="737">
        <f>SUM(U46:AF46)</f>
        <v>0</v>
      </c>
    </row>
    <row r="47" spans="1:33" ht="12.75" customHeight="1">
      <c r="B47" s="924"/>
      <c r="C47" s="714" t="str">
        <f>+集計元帳!B50</f>
        <v>家族手当</v>
      </c>
      <c r="D47" s="715" t="str">
        <f>IF(★Start初期設定!$X$5=D$3,集計元帳!$D50,"")</f>
        <v/>
      </c>
      <c r="E47" s="715" t="str">
        <f>IF(★Start初期設定!$X$5=E$3,集計元帳!$D50,"")</f>
        <v/>
      </c>
      <c r="F47" s="715" t="str">
        <f>IF(★Start初期設定!$X$5=F$3,集計元帳!$D50,"")</f>
        <v/>
      </c>
      <c r="G47" s="715">
        <f>IF(★Start初期設定!$X$5=G$3,集計元帳!$D50,"")</f>
        <v>0</v>
      </c>
      <c r="H47" s="715" t="str">
        <f>IF(★Start初期設定!$X$5=H$3,集計元帳!$D50,"")</f>
        <v/>
      </c>
      <c r="I47" s="715" t="str">
        <f>IF(★Start初期設定!$X$5=I$3,集計元帳!$D50,"")</f>
        <v/>
      </c>
      <c r="J47" s="715" t="str">
        <f>IF(★Start初期設定!$X$5=J$3,集計元帳!$D50,"")</f>
        <v/>
      </c>
      <c r="K47" s="715" t="str">
        <f>IF(★Start初期設定!$X$5=K$3,集計元帳!$D50,"")</f>
        <v/>
      </c>
      <c r="L47" s="715" t="str">
        <f>IF(★Start初期設定!$X$5=L$3,集計元帳!$D50,"")</f>
        <v/>
      </c>
      <c r="M47" s="715" t="str">
        <f>IF(★Start初期設定!$X$5=M$3,集計元帳!$D50,"")</f>
        <v/>
      </c>
      <c r="N47" s="715" t="str">
        <f>IF(★Start初期設定!$X$5=N$3,集計元帳!$D50,"")</f>
        <v/>
      </c>
      <c r="O47" s="715" t="str">
        <f>IF(★Start初期設定!$X$5=O$3,集計元帳!$D50,"")</f>
        <v/>
      </c>
      <c r="P47" s="737">
        <f t="shared" ref="P47:P66" si="7">SUM(D47:O47)</f>
        <v>0</v>
      </c>
      <c r="S47" s="924"/>
      <c r="T47" s="738" t="str">
        <f t="shared" si="6"/>
        <v>家族手当</v>
      </c>
      <c r="U47" s="715" t="str">
        <f>IF(★Start初期設定!$X$5=U$3,集計元帳!$E50,"")</f>
        <v/>
      </c>
      <c r="V47" s="715" t="str">
        <f>IF(★Start初期設定!$X$5=V$3,集計元帳!$E50,"")</f>
        <v/>
      </c>
      <c r="W47" s="715" t="str">
        <f>IF(★Start初期設定!$X$5=W$3,集計元帳!$E50,"")</f>
        <v/>
      </c>
      <c r="X47" s="715">
        <f>IF(★Start初期設定!$X$5=X$3,集計元帳!$E50,"")</f>
        <v>0</v>
      </c>
      <c r="Y47" s="715" t="str">
        <f>IF(★Start初期設定!$X$5=Y$3,集計元帳!$E50,"")</f>
        <v/>
      </c>
      <c r="Z47" s="715" t="str">
        <f>IF(★Start初期設定!$X$5=Z$3,集計元帳!$E50,"")</f>
        <v/>
      </c>
      <c r="AA47" s="715" t="str">
        <f>IF(★Start初期設定!$X$5=AA$3,集計元帳!$E50,"")</f>
        <v/>
      </c>
      <c r="AB47" s="715" t="str">
        <f>IF(★Start初期設定!$X$5=AB$3,集計元帳!$E50,"")</f>
        <v/>
      </c>
      <c r="AC47" s="715" t="str">
        <f>IF(★Start初期設定!$X$5=AC$3,集計元帳!$E50,"")</f>
        <v/>
      </c>
      <c r="AD47" s="715" t="str">
        <f>IF(★Start初期設定!$X$5=AD$3,集計元帳!$E50,"")</f>
        <v/>
      </c>
      <c r="AE47" s="715" t="str">
        <f>IF(★Start初期設定!$X$5=AE$3,集計元帳!$E50,"")</f>
        <v/>
      </c>
      <c r="AF47" s="715" t="str">
        <f>IF(★Start初期設定!$X$5=AF$3,集計元帳!$E50,"")</f>
        <v/>
      </c>
      <c r="AG47" s="737">
        <f t="shared" ref="AG47:AG66" si="8">SUM(U47:AF47)</f>
        <v>0</v>
      </c>
    </row>
    <row r="48" spans="1:33" ht="12.75" customHeight="1">
      <c r="B48" s="924"/>
      <c r="C48" s="714" t="str">
        <f>+集計元帳!B51</f>
        <v>皆勤手当</v>
      </c>
      <c r="D48" s="715" t="str">
        <f>IF(★Start初期設定!$X$5=D$3,集計元帳!$D51,"")</f>
        <v/>
      </c>
      <c r="E48" s="715" t="str">
        <f>IF(★Start初期設定!$X$5=E$3,集計元帳!$D51,"")</f>
        <v/>
      </c>
      <c r="F48" s="715" t="str">
        <f>IF(★Start初期設定!$X$5=F$3,集計元帳!$D51,"")</f>
        <v/>
      </c>
      <c r="G48" s="715">
        <f>IF(★Start初期設定!$X$5=G$3,集計元帳!$D51,"")</f>
        <v>0</v>
      </c>
      <c r="H48" s="715" t="str">
        <f>IF(★Start初期設定!$X$5=H$3,集計元帳!$D51,"")</f>
        <v/>
      </c>
      <c r="I48" s="715" t="str">
        <f>IF(★Start初期設定!$X$5=I$3,集計元帳!$D51,"")</f>
        <v/>
      </c>
      <c r="J48" s="715" t="str">
        <f>IF(★Start初期設定!$X$5=J$3,集計元帳!$D51,"")</f>
        <v/>
      </c>
      <c r="K48" s="715" t="str">
        <f>IF(★Start初期設定!$X$5=K$3,集計元帳!$D51,"")</f>
        <v/>
      </c>
      <c r="L48" s="715" t="str">
        <f>IF(★Start初期設定!$X$5=L$3,集計元帳!$D51,"")</f>
        <v/>
      </c>
      <c r="M48" s="715" t="str">
        <f>IF(★Start初期設定!$X$5=M$3,集計元帳!$D51,"")</f>
        <v/>
      </c>
      <c r="N48" s="715" t="str">
        <f>IF(★Start初期設定!$X$5=N$3,集計元帳!$D51,"")</f>
        <v/>
      </c>
      <c r="O48" s="715" t="str">
        <f>IF(★Start初期設定!$X$5=O$3,集計元帳!$D51,"")</f>
        <v/>
      </c>
      <c r="P48" s="737">
        <f t="shared" si="7"/>
        <v>0</v>
      </c>
      <c r="S48" s="924"/>
      <c r="T48" s="738" t="str">
        <f t="shared" si="6"/>
        <v>皆勤手当</v>
      </c>
      <c r="U48" s="715" t="str">
        <f>IF(★Start初期設定!$X$5=U$3,集計元帳!$E51,"")</f>
        <v/>
      </c>
      <c r="V48" s="715" t="str">
        <f>IF(★Start初期設定!$X$5=V$3,集計元帳!$E51,"")</f>
        <v/>
      </c>
      <c r="W48" s="715" t="str">
        <f>IF(★Start初期設定!$X$5=W$3,集計元帳!$E51,"")</f>
        <v/>
      </c>
      <c r="X48" s="715">
        <f>IF(★Start初期設定!$X$5=X$3,集計元帳!$E51,"")</f>
        <v>0</v>
      </c>
      <c r="Y48" s="715" t="str">
        <f>IF(★Start初期設定!$X$5=Y$3,集計元帳!$E51,"")</f>
        <v/>
      </c>
      <c r="Z48" s="715" t="str">
        <f>IF(★Start初期設定!$X$5=Z$3,集計元帳!$E51,"")</f>
        <v/>
      </c>
      <c r="AA48" s="715" t="str">
        <f>IF(★Start初期設定!$X$5=AA$3,集計元帳!$E51,"")</f>
        <v/>
      </c>
      <c r="AB48" s="715" t="str">
        <f>IF(★Start初期設定!$X$5=AB$3,集計元帳!$E51,"")</f>
        <v/>
      </c>
      <c r="AC48" s="715" t="str">
        <f>IF(★Start初期設定!$X$5=AC$3,集計元帳!$E51,"")</f>
        <v/>
      </c>
      <c r="AD48" s="715" t="str">
        <f>IF(★Start初期設定!$X$5=AD$3,集計元帳!$E51,"")</f>
        <v/>
      </c>
      <c r="AE48" s="715" t="str">
        <f>IF(★Start初期設定!$X$5=AE$3,集計元帳!$E51,"")</f>
        <v/>
      </c>
      <c r="AF48" s="715" t="str">
        <f>IF(★Start初期設定!$X$5=AF$3,集計元帳!$E51,"")</f>
        <v/>
      </c>
      <c r="AG48" s="737">
        <f t="shared" si="8"/>
        <v>0</v>
      </c>
    </row>
    <row r="49" spans="2:33" ht="12.75" customHeight="1">
      <c r="B49" s="924"/>
      <c r="C49" s="714">
        <f>+集計元帳!B52</f>
        <v>0</v>
      </c>
      <c r="D49" s="715" t="str">
        <f>IF(★Start初期設定!$X$5=D$3,集計元帳!$D52,"")</f>
        <v/>
      </c>
      <c r="E49" s="715" t="str">
        <f>IF(★Start初期設定!$X$5=E$3,集計元帳!$D52,"")</f>
        <v/>
      </c>
      <c r="F49" s="715" t="str">
        <f>IF(★Start初期設定!$X$5=F$3,集計元帳!$D52,"")</f>
        <v/>
      </c>
      <c r="G49" s="715">
        <f>IF(★Start初期設定!$X$5=G$3,集計元帳!$D52,"")</f>
        <v>0</v>
      </c>
      <c r="H49" s="715" t="str">
        <f>IF(★Start初期設定!$X$5=H$3,集計元帳!$D52,"")</f>
        <v/>
      </c>
      <c r="I49" s="715" t="str">
        <f>IF(★Start初期設定!$X$5=I$3,集計元帳!$D52,"")</f>
        <v/>
      </c>
      <c r="J49" s="715" t="str">
        <f>IF(★Start初期設定!$X$5=J$3,集計元帳!$D52,"")</f>
        <v/>
      </c>
      <c r="K49" s="715" t="str">
        <f>IF(★Start初期設定!$X$5=K$3,集計元帳!$D52,"")</f>
        <v/>
      </c>
      <c r="L49" s="715" t="str">
        <f>IF(★Start初期設定!$X$5=L$3,集計元帳!$D52,"")</f>
        <v/>
      </c>
      <c r="M49" s="715" t="str">
        <f>IF(★Start初期設定!$X$5=M$3,集計元帳!$D52,"")</f>
        <v/>
      </c>
      <c r="N49" s="715" t="str">
        <f>IF(★Start初期設定!$X$5=N$3,集計元帳!$D52,"")</f>
        <v/>
      </c>
      <c r="O49" s="715" t="str">
        <f>IF(★Start初期設定!$X$5=O$3,集計元帳!$D52,"")</f>
        <v/>
      </c>
      <c r="P49" s="737">
        <f t="shared" si="7"/>
        <v>0</v>
      </c>
      <c r="S49" s="924"/>
      <c r="T49" s="738">
        <f t="shared" si="6"/>
        <v>0</v>
      </c>
      <c r="U49" s="715" t="str">
        <f>IF(★Start初期設定!$X$5=U$3,集計元帳!$E52,"")</f>
        <v/>
      </c>
      <c r="V49" s="715" t="str">
        <f>IF(★Start初期設定!$X$5=V$3,集計元帳!$E52,"")</f>
        <v/>
      </c>
      <c r="W49" s="715" t="str">
        <f>IF(★Start初期設定!$X$5=W$3,集計元帳!$E52,"")</f>
        <v/>
      </c>
      <c r="X49" s="715">
        <f>IF(★Start初期設定!$X$5=X$3,集計元帳!$E52,"")</f>
        <v>0</v>
      </c>
      <c r="Y49" s="715" t="str">
        <f>IF(★Start初期設定!$X$5=Y$3,集計元帳!$E52,"")</f>
        <v/>
      </c>
      <c r="Z49" s="715" t="str">
        <f>IF(★Start初期設定!$X$5=Z$3,集計元帳!$E52,"")</f>
        <v/>
      </c>
      <c r="AA49" s="715" t="str">
        <f>IF(★Start初期設定!$X$5=AA$3,集計元帳!$E52,"")</f>
        <v/>
      </c>
      <c r="AB49" s="715" t="str">
        <f>IF(★Start初期設定!$X$5=AB$3,集計元帳!$E52,"")</f>
        <v/>
      </c>
      <c r="AC49" s="715" t="str">
        <f>IF(★Start初期設定!$X$5=AC$3,集計元帳!$E52,"")</f>
        <v/>
      </c>
      <c r="AD49" s="715" t="str">
        <f>IF(★Start初期設定!$X$5=AD$3,集計元帳!$E52,"")</f>
        <v/>
      </c>
      <c r="AE49" s="715" t="str">
        <f>IF(★Start初期設定!$X$5=AE$3,集計元帳!$E52,"")</f>
        <v/>
      </c>
      <c r="AF49" s="715" t="str">
        <f>IF(★Start初期設定!$X$5=AF$3,集計元帳!$E52,"")</f>
        <v/>
      </c>
      <c r="AG49" s="737">
        <f t="shared" si="8"/>
        <v>0</v>
      </c>
    </row>
    <row r="50" spans="2:33" ht="12.75" customHeight="1">
      <c r="B50" s="924"/>
      <c r="C50" s="714">
        <f>+集計元帳!B53</f>
        <v>0</v>
      </c>
      <c r="D50" s="715" t="str">
        <f>IF(★Start初期設定!$X$5=D$3,集計元帳!$D53,"")</f>
        <v/>
      </c>
      <c r="E50" s="715" t="str">
        <f>IF(★Start初期設定!$X$5=E$3,集計元帳!$D53,"")</f>
        <v/>
      </c>
      <c r="F50" s="715" t="str">
        <f>IF(★Start初期設定!$X$5=F$3,集計元帳!$D53,"")</f>
        <v/>
      </c>
      <c r="G50" s="715">
        <f>IF(★Start初期設定!$X$5=G$3,集計元帳!$D53,"")</f>
        <v>0</v>
      </c>
      <c r="H50" s="715" t="str">
        <f>IF(★Start初期設定!$X$5=H$3,集計元帳!$D53,"")</f>
        <v/>
      </c>
      <c r="I50" s="715" t="str">
        <f>IF(★Start初期設定!$X$5=I$3,集計元帳!$D53,"")</f>
        <v/>
      </c>
      <c r="J50" s="715" t="str">
        <f>IF(★Start初期設定!$X$5=J$3,集計元帳!$D53,"")</f>
        <v/>
      </c>
      <c r="K50" s="715" t="str">
        <f>IF(★Start初期設定!$X$5=K$3,集計元帳!$D53,"")</f>
        <v/>
      </c>
      <c r="L50" s="715" t="str">
        <f>IF(★Start初期設定!$X$5=L$3,集計元帳!$D53,"")</f>
        <v/>
      </c>
      <c r="M50" s="715" t="str">
        <f>IF(★Start初期設定!$X$5=M$3,集計元帳!$D53,"")</f>
        <v/>
      </c>
      <c r="N50" s="715" t="str">
        <f>IF(★Start初期設定!$X$5=N$3,集計元帳!$D53,"")</f>
        <v/>
      </c>
      <c r="O50" s="715" t="str">
        <f>IF(★Start初期設定!$X$5=O$3,集計元帳!$D53,"")</f>
        <v/>
      </c>
      <c r="P50" s="737">
        <f t="shared" si="7"/>
        <v>0</v>
      </c>
      <c r="S50" s="924"/>
      <c r="T50" s="738">
        <f t="shared" si="6"/>
        <v>0</v>
      </c>
      <c r="U50" s="715" t="str">
        <f>IF(★Start初期設定!$X$5=U$3,集計元帳!$E53,"")</f>
        <v/>
      </c>
      <c r="V50" s="715" t="str">
        <f>IF(★Start初期設定!$X$5=V$3,集計元帳!$E53,"")</f>
        <v/>
      </c>
      <c r="W50" s="715" t="str">
        <f>IF(★Start初期設定!$X$5=W$3,集計元帳!$E53,"")</f>
        <v/>
      </c>
      <c r="X50" s="715">
        <f>IF(★Start初期設定!$X$5=X$3,集計元帳!$E53,"")</f>
        <v>0</v>
      </c>
      <c r="Y50" s="715" t="str">
        <f>IF(★Start初期設定!$X$5=Y$3,集計元帳!$E53,"")</f>
        <v/>
      </c>
      <c r="Z50" s="715" t="str">
        <f>IF(★Start初期設定!$X$5=Z$3,集計元帳!$E53,"")</f>
        <v/>
      </c>
      <c r="AA50" s="715" t="str">
        <f>IF(★Start初期設定!$X$5=AA$3,集計元帳!$E53,"")</f>
        <v/>
      </c>
      <c r="AB50" s="715" t="str">
        <f>IF(★Start初期設定!$X$5=AB$3,集計元帳!$E53,"")</f>
        <v/>
      </c>
      <c r="AC50" s="715" t="str">
        <f>IF(★Start初期設定!$X$5=AC$3,集計元帳!$E53,"")</f>
        <v/>
      </c>
      <c r="AD50" s="715" t="str">
        <f>IF(★Start初期設定!$X$5=AD$3,集計元帳!$E53,"")</f>
        <v/>
      </c>
      <c r="AE50" s="715" t="str">
        <f>IF(★Start初期設定!$X$5=AE$3,集計元帳!$E53,"")</f>
        <v/>
      </c>
      <c r="AF50" s="715" t="str">
        <f>IF(★Start初期設定!$X$5=AF$3,集計元帳!$E53,"")</f>
        <v/>
      </c>
      <c r="AG50" s="737">
        <f t="shared" si="8"/>
        <v>0</v>
      </c>
    </row>
    <row r="51" spans="2:33" ht="12.75" customHeight="1">
      <c r="B51" s="924"/>
      <c r="C51" s="714">
        <f>+集計元帳!B54</f>
        <v>0</v>
      </c>
      <c r="D51" s="715" t="str">
        <f>IF(★Start初期設定!$X$5=D$3,集計元帳!$D54,"")</f>
        <v/>
      </c>
      <c r="E51" s="715" t="str">
        <f>IF(★Start初期設定!$X$5=E$3,集計元帳!$D54,"")</f>
        <v/>
      </c>
      <c r="F51" s="715" t="str">
        <f>IF(★Start初期設定!$X$5=F$3,集計元帳!$D54,"")</f>
        <v/>
      </c>
      <c r="G51" s="715">
        <f>IF(★Start初期設定!$X$5=G$3,集計元帳!$D54,"")</f>
        <v>0</v>
      </c>
      <c r="H51" s="715" t="str">
        <f>IF(★Start初期設定!$X$5=H$3,集計元帳!$D54,"")</f>
        <v/>
      </c>
      <c r="I51" s="715" t="str">
        <f>IF(★Start初期設定!$X$5=I$3,集計元帳!$D54,"")</f>
        <v/>
      </c>
      <c r="J51" s="715" t="str">
        <f>IF(★Start初期設定!$X$5=J$3,集計元帳!$D54,"")</f>
        <v/>
      </c>
      <c r="K51" s="715" t="str">
        <f>IF(★Start初期設定!$X$5=K$3,集計元帳!$D54,"")</f>
        <v/>
      </c>
      <c r="L51" s="715" t="str">
        <f>IF(★Start初期設定!$X$5=L$3,集計元帳!$D54,"")</f>
        <v/>
      </c>
      <c r="M51" s="715" t="str">
        <f>IF(★Start初期設定!$X$5=M$3,集計元帳!$D54,"")</f>
        <v/>
      </c>
      <c r="N51" s="715" t="str">
        <f>IF(★Start初期設定!$X$5=N$3,集計元帳!$D54,"")</f>
        <v/>
      </c>
      <c r="O51" s="715" t="str">
        <f>IF(★Start初期設定!$X$5=O$3,集計元帳!$D54,"")</f>
        <v/>
      </c>
      <c r="P51" s="737">
        <f t="shared" si="7"/>
        <v>0</v>
      </c>
      <c r="S51" s="924"/>
      <c r="T51" s="738">
        <f t="shared" si="6"/>
        <v>0</v>
      </c>
      <c r="U51" s="715" t="str">
        <f>IF(★Start初期設定!$X$5=U$3,集計元帳!$E54,"")</f>
        <v/>
      </c>
      <c r="V51" s="715" t="str">
        <f>IF(★Start初期設定!$X$5=V$3,集計元帳!$E54,"")</f>
        <v/>
      </c>
      <c r="W51" s="715" t="str">
        <f>IF(★Start初期設定!$X$5=W$3,集計元帳!$E54,"")</f>
        <v/>
      </c>
      <c r="X51" s="715">
        <f>IF(★Start初期設定!$X$5=X$3,集計元帳!$E54,"")</f>
        <v>0</v>
      </c>
      <c r="Y51" s="715" t="str">
        <f>IF(★Start初期設定!$X$5=Y$3,集計元帳!$E54,"")</f>
        <v/>
      </c>
      <c r="Z51" s="715" t="str">
        <f>IF(★Start初期設定!$X$5=Z$3,集計元帳!$E54,"")</f>
        <v/>
      </c>
      <c r="AA51" s="715" t="str">
        <f>IF(★Start初期設定!$X$5=AA$3,集計元帳!$E54,"")</f>
        <v/>
      </c>
      <c r="AB51" s="715" t="str">
        <f>IF(★Start初期設定!$X$5=AB$3,集計元帳!$E54,"")</f>
        <v/>
      </c>
      <c r="AC51" s="715" t="str">
        <f>IF(★Start初期設定!$X$5=AC$3,集計元帳!$E54,"")</f>
        <v/>
      </c>
      <c r="AD51" s="715" t="str">
        <f>IF(★Start初期設定!$X$5=AD$3,集計元帳!$E54,"")</f>
        <v/>
      </c>
      <c r="AE51" s="715" t="str">
        <f>IF(★Start初期設定!$X$5=AE$3,集計元帳!$E54,"")</f>
        <v/>
      </c>
      <c r="AF51" s="715" t="str">
        <f>IF(★Start初期設定!$X$5=AF$3,集計元帳!$E54,"")</f>
        <v/>
      </c>
      <c r="AG51" s="737">
        <f t="shared" si="8"/>
        <v>0</v>
      </c>
    </row>
    <row r="52" spans="2:33" ht="12.75" customHeight="1">
      <c r="B52" s="924"/>
      <c r="C52" s="714">
        <f>+集計元帳!B55</f>
        <v>0</v>
      </c>
      <c r="D52" s="715" t="str">
        <f>IF(★Start初期設定!$X$5=D$3,集計元帳!$D55,"")</f>
        <v/>
      </c>
      <c r="E52" s="715" t="str">
        <f>IF(★Start初期設定!$X$5=E$3,集計元帳!$D55,"")</f>
        <v/>
      </c>
      <c r="F52" s="715" t="str">
        <f>IF(★Start初期設定!$X$5=F$3,集計元帳!$D55,"")</f>
        <v/>
      </c>
      <c r="G52" s="715">
        <f>IF(★Start初期設定!$X$5=G$3,集計元帳!$D55,"")</f>
        <v>0</v>
      </c>
      <c r="H52" s="715" t="str">
        <f>IF(★Start初期設定!$X$5=H$3,集計元帳!$D55,"")</f>
        <v/>
      </c>
      <c r="I52" s="715" t="str">
        <f>IF(★Start初期設定!$X$5=I$3,集計元帳!$D55,"")</f>
        <v/>
      </c>
      <c r="J52" s="715" t="str">
        <f>IF(★Start初期設定!$X$5=J$3,集計元帳!$D55,"")</f>
        <v/>
      </c>
      <c r="K52" s="715" t="str">
        <f>IF(★Start初期設定!$X$5=K$3,集計元帳!$D55,"")</f>
        <v/>
      </c>
      <c r="L52" s="715" t="str">
        <f>IF(★Start初期設定!$X$5=L$3,集計元帳!$D55,"")</f>
        <v/>
      </c>
      <c r="M52" s="715" t="str">
        <f>IF(★Start初期設定!$X$5=M$3,集計元帳!$D55,"")</f>
        <v/>
      </c>
      <c r="N52" s="715" t="str">
        <f>IF(★Start初期設定!$X$5=N$3,集計元帳!$D55,"")</f>
        <v/>
      </c>
      <c r="O52" s="715" t="str">
        <f>IF(★Start初期設定!$X$5=O$3,集計元帳!$D55,"")</f>
        <v/>
      </c>
      <c r="P52" s="737">
        <f t="shared" si="7"/>
        <v>0</v>
      </c>
      <c r="S52" s="924"/>
      <c r="T52" s="738">
        <f t="shared" si="6"/>
        <v>0</v>
      </c>
      <c r="U52" s="715" t="str">
        <f>IF(★Start初期設定!$X$5=U$3,集計元帳!$E55,"")</f>
        <v/>
      </c>
      <c r="V52" s="715" t="str">
        <f>IF(★Start初期設定!$X$5=V$3,集計元帳!$E55,"")</f>
        <v/>
      </c>
      <c r="W52" s="715" t="str">
        <f>IF(★Start初期設定!$X$5=W$3,集計元帳!$E55,"")</f>
        <v/>
      </c>
      <c r="X52" s="715">
        <f>IF(★Start初期設定!$X$5=X$3,集計元帳!$E55,"")</f>
        <v>0</v>
      </c>
      <c r="Y52" s="715" t="str">
        <f>IF(★Start初期設定!$X$5=Y$3,集計元帳!$E55,"")</f>
        <v/>
      </c>
      <c r="Z52" s="715" t="str">
        <f>IF(★Start初期設定!$X$5=Z$3,集計元帳!$E55,"")</f>
        <v/>
      </c>
      <c r="AA52" s="715" t="str">
        <f>IF(★Start初期設定!$X$5=AA$3,集計元帳!$E55,"")</f>
        <v/>
      </c>
      <c r="AB52" s="715" t="str">
        <f>IF(★Start初期設定!$X$5=AB$3,集計元帳!$E55,"")</f>
        <v/>
      </c>
      <c r="AC52" s="715" t="str">
        <f>IF(★Start初期設定!$X$5=AC$3,集計元帳!$E55,"")</f>
        <v/>
      </c>
      <c r="AD52" s="715" t="str">
        <f>IF(★Start初期設定!$X$5=AD$3,集計元帳!$E55,"")</f>
        <v/>
      </c>
      <c r="AE52" s="715" t="str">
        <f>IF(★Start初期設定!$X$5=AE$3,集計元帳!$E55,"")</f>
        <v/>
      </c>
      <c r="AF52" s="715" t="str">
        <f>IF(★Start初期設定!$X$5=AF$3,集計元帳!$E55,"")</f>
        <v/>
      </c>
      <c r="AG52" s="737">
        <f t="shared" si="8"/>
        <v>0</v>
      </c>
    </row>
    <row r="53" spans="2:33" ht="12.75" customHeight="1">
      <c r="B53" s="924"/>
      <c r="C53" s="720" t="str">
        <f>+集計元帳!B56</f>
        <v>小　計</v>
      </c>
      <c r="D53" s="715" t="str">
        <f>IF(★Start初期設定!$X$5=D$3,集計元帳!$D56,"")</f>
        <v/>
      </c>
      <c r="E53" s="715" t="str">
        <f>IF(★Start初期設定!$X$5=E$3,集計元帳!$D56,"")</f>
        <v/>
      </c>
      <c r="F53" s="715" t="str">
        <f>IF(★Start初期設定!$X$5=F$3,集計元帳!$D56,"")</f>
        <v/>
      </c>
      <c r="G53" s="715">
        <f>IF(★Start初期設定!$X$5=G$3,集計元帳!$D56,"")</f>
        <v>0</v>
      </c>
      <c r="H53" s="715" t="str">
        <f>IF(★Start初期設定!$X$5=H$3,集計元帳!$D56,"")</f>
        <v/>
      </c>
      <c r="I53" s="715" t="str">
        <f>IF(★Start初期設定!$X$5=I$3,集計元帳!$D56,"")</f>
        <v/>
      </c>
      <c r="J53" s="715" t="str">
        <f>IF(★Start初期設定!$X$5=J$3,集計元帳!$D56,"")</f>
        <v/>
      </c>
      <c r="K53" s="715" t="str">
        <f>IF(★Start初期設定!$X$5=K$3,集計元帳!$D56,"")</f>
        <v/>
      </c>
      <c r="L53" s="715" t="str">
        <f>IF(★Start初期設定!$X$5=L$3,集計元帳!$D56,"")</f>
        <v/>
      </c>
      <c r="M53" s="715" t="str">
        <f>IF(★Start初期設定!$X$5=M$3,集計元帳!$D56,"")</f>
        <v/>
      </c>
      <c r="N53" s="715" t="str">
        <f>IF(★Start初期設定!$X$5=N$3,集計元帳!$D56,"")</f>
        <v/>
      </c>
      <c r="O53" s="715" t="str">
        <f>IF(★Start初期設定!$X$5=O$3,集計元帳!$D56,"")</f>
        <v/>
      </c>
      <c r="P53" s="737">
        <f t="shared" si="7"/>
        <v>0</v>
      </c>
      <c r="S53" s="924"/>
      <c r="T53" s="739" t="str">
        <f t="shared" si="6"/>
        <v>小　計</v>
      </c>
      <c r="U53" s="715" t="str">
        <f>IF(★Start初期設定!$X$5=U$3,集計元帳!$E56,"")</f>
        <v/>
      </c>
      <c r="V53" s="715" t="str">
        <f>IF(★Start初期設定!$X$5=V$3,集計元帳!$E56,"")</f>
        <v/>
      </c>
      <c r="W53" s="715" t="str">
        <f>IF(★Start初期設定!$X$5=W$3,集計元帳!$E56,"")</f>
        <v/>
      </c>
      <c r="X53" s="715">
        <f>IF(★Start初期設定!$X$5=X$3,集計元帳!$E56,"")</f>
        <v>0</v>
      </c>
      <c r="Y53" s="715" t="str">
        <f>IF(★Start初期設定!$X$5=Y$3,集計元帳!$E56,"")</f>
        <v/>
      </c>
      <c r="Z53" s="715" t="str">
        <f>IF(★Start初期設定!$X$5=Z$3,集計元帳!$E56,"")</f>
        <v/>
      </c>
      <c r="AA53" s="715" t="str">
        <f>IF(★Start初期設定!$X$5=AA$3,集計元帳!$E56,"")</f>
        <v/>
      </c>
      <c r="AB53" s="715" t="str">
        <f>IF(★Start初期設定!$X$5=AB$3,集計元帳!$E56,"")</f>
        <v/>
      </c>
      <c r="AC53" s="715" t="str">
        <f>IF(★Start初期設定!$X$5=AC$3,集計元帳!$E56,"")</f>
        <v/>
      </c>
      <c r="AD53" s="715" t="str">
        <f>IF(★Start初期設定!$X$5=AD$3,集計元帳!$E56,"")</f>
        <v/>
      </c>
      <c r="AE53" s="715" t="str">
        <f>IF(★Start初期設定!$X$5=AE$3,集計元帳!$E56,"")</f>
        <v/>
      </c>
      <c r="AF53" s="715" t="str">
        <f>IF(★Start初期設定!$X$5=AF$3,集計元帳!$E56,"")</f>
        <v/>
      </c>
      <c r="AG53" s="737">
        <f t="shared" si="8"/>
        <v>0</v>
      </c>
    </row>
    <row r="54" spans="2:33" ht="12.75" customHeight="1">
      <c r="B54" s="924"/>
      <c r="C54" s="714" t="str">
        <f>+集計元帳!B57</f>
        <v>交通費</v>
      </c>
      <c r="D54" s="715" t="str">
        <f>IF(★Start初期設定!$X$5=D$3,集計元帳!$D57,"")</f>
        <v/>
      </c>
      <c r="E54" s="715" t="str">
        <f>IF(★Start初期設定!$X$5=E$3,集計元帳!$D57,"")</f>
        <v/>
      </c>
      <c r="F54" s="715" t="str">
        <f>IF(★Start初期設定!$X$5=F$3,集計元帳!$D57,"")</f>
        <v/>
      </c>
      <c r="G54" s="715">
        <f>IF(★Start初期設定!$X$5=G$3,集計元帳!$D57,"")</f>
        <v>0</v>
      </c>
      <c r="H54" s="715" t="str">
        <f>IF(★Start初期設定!$X$5=H$3,集計元帳!$D57,"")</f>
        <v/>
      </c>
      <c r="I54" s="715" t="str">
        <f>IF(★Start初期設定!$X$5=I$3,集計元帳!$D57,"")</f>
        <v/>
      </c>
      <c r="J54" s="715" t="str">
        <f>IF(★Start初期設定!$X$5=J$3,集計元帳!$D57,"")</f>
        <v/>
      </c>
      <c r="K54" s="715" t="str">
        <f>IF(★Start初期設定!$X$5=K$3,集計元帳!$D57,"")</f>
        <v/>
      </c>
      <c r="L54" s="715" t="str">
        <f>IF(★Start初期設定!$X$5=L$3,集計元帳!$D57,"")</f>
        <v/>
      </c>
      <c r="M54" s="715" t="str">
        <f>IF(★Start初期設定!$X$5=M$3,集計元帳!$D57,"")</f>
        <v/>
      </c>
      <c r="N54" s="715" t="str">
        <f>IF(★Start初期設定!$X$5=N$3,集計元帳!$D57,"")</f>
        <v/>
      </c>
      <c r="O54" s="715" t="str">
        <f>IF(★Start初期設定!$X$5=O$3,集計元帳!$D57,"")</f>
        <v/>
      </c>
      <c r="P54" s="737">
        <f t="shared" si="7"/>
        <v>0</v>
      </c>
      <c r="S54" s="924"/>
      <c r="T54" s="742" t="str">
        <f t="shared" si="6"/>
        <v>交通費</v>
      </c>
      <c r="U54" s="715" t="str">
        <f>IF(★Start初期設定!$X$5=U$3,集計元帳!$E57,"")</f>
        <v/>
      </c>
      <c r="V54" s="715" t="str">
        <f>IF(★Start初期設定!$X$5=V$3,集計元帳!$E57,"")</f>
        <v/>
      </c>
      <c r="W54" s="715" t="str">
        <f>IF(★Start初期設定!$X$5=W$3,集計元帳!$E57,"")</f>
        <v/>
      </c>
      <c r="X54" s="715">
        <f>IF(★Start初期設定!$X$5=X$3,集計元帳!$E57,"")</f>
        <v>0</v>
      </c>
      <c r="Y54" s="715" t="str">
        <f>IF(★Start初期設定!$X$5=Y$3,集計元帳!$E57,"")</f>
        <v/>
      </c>
      <c r="Z54" s="715" t="str">
        <f>IF(★Start初期設定!$X$5=Z$3,集計元帳!$E57,"")</f>
        <v/>
      </c>
      <c r="AA54" s="715" t="str">
        <f>IF(★Start初期設定!$X$5=AA$3,集計元帳!$E57,"")</f>
        <v/>
      </c>
      <c r="AB54" s="715" t="str">
        <f>IF(★Start初期設定!$X$5=AB$3,集計元帳!$E57,"")</f>
        <v/>
      </c>
      <c r="AC54" s="715" t="str">
        <f>IF(★Start初期設定!$X$5=AC$3,集計元帳!$E57,"")</f>
        <v/>
      </c>
      <c r="AD54" s="715" t="str">
        <f>IF(★Start初期設定!$X$5=AD$3,集計元帳!$E57,"")</f>
        <v/>
      </c>
      <c r="AE54" s="715" t="str">
        <f>IF(★Start初期設定!$X$5=AE$3,集計元帳!$E57,"")</f>
        <v/>
      </c>
      <c r="AF54" s="715" t="str">
        <f>IF(★Start初期設定!$X$5=AF$3,集計元帳!$E57,"")</f>
        <v/>
      </c>
      <c r="AG54" s="737">
        <f t="shared" si="8"/>
        <v>0</v>
      </c>
    </row>
    <row r="55" spans="2:33" ht="12.75" customHeight="1">
      <c r="B55" s="925"/>
      <c r="C55" s="720" t="str">
        <f>+集計元帳!B58</f>
        <v>合　計</v>
      </c>
      <c r="D55" s="715" t="str">
        <f>IF(★Start初期設定!$X$5=D$3,集計元帳!$D58,"")</f>
        <v/>
      </c>
      <c r="E55" s="715" t="str">
        <f>IF(★Start初期設定!$X$5=E$3,集計元帳!$D58,"")</f>
        <v/>
      </c>
      <c r="F55" s="715" t="str">
        <f>IF(★Start初期設定!$X$5=F$3,集計元帳!$D58,"")</f>
        <v/>
      </c>
      <c r="G55" s="715">
        <f>IF(★Start初期設定!$X$5=G$3,集計元帳!$D58,"")</f>
        <v>0</v>
      </c>
      <c r="H55" s="715" t="str">
        <f>IF(★Start初期設定!$X$5=H$3,集計元帳!$D58,"")</f>
        <v/>
      </c>
      <c r="I55" s="715" t="str">
        <f>IF(★Start初期設定!$X$5=I$3,集計元帳!$D58,"")</f>
        <v/>
      </c>
      <c r="J55" s="715" t="str">
        <f>IF(★Start初期設定!$X$5=J$3,集計元帳!$D58,"")</f>
        <v/>
      </c>
      <c r="K55" s="715" t="str">
        <f>IF(★Start初期設定!$X$5=K$3,集計元帳!$D58,"")</f>
        <v/>
      </c>
      <c r="L55" s="715" t="str">
        <f>IF(★Start初期設定!$X$5=L$3,集計元帳!$D58,"")</f>
        <v/>
      </c>
      <c r="M55" s="715" t="str">
        <f>IF(★Start初期設定!$X$5=M$3,集計元帳!$D58,"")</f>
        <v/>
      </c>
      <c r="N55" s="715" t="str">
        <f>IF(★Start初期設定!$X$5=N$3,集計元帳!$D58,"")</f>
        <v/>
      </c>
      <c r="O55" s="715" t="str">
        <f>IF(★Start初期設定!$X$5=O$3,集計元帳!$D58,"")</f>
        <v/>
      </c>
      <c r="P55" s="737">
        <f t="shared" si="7"/>
        <v>0</v>
      </c>
      <c r="S55" s="925"/>
      <c r="T55" s="739" t="str">
        <f t="shared" si="6"/>
        <v>合　計</v>
      </c>
      <c r="U55" s="715" t="str">
        <f>IF(★Start初期設定!$X$5=U$3,集計元帳!$E58,"")</f>
        <v/>
      </c>
      <c r="V55" s="715" t="str">
        <f>IF(★Start初期設定!$X$5=V$3,集計元帳!$E58,"")</f>
        <v/>
      </c>
      <c r="W55" s="715" t="str">
        <f>IF(★Start初期設定!$X$5=W$3,集計元帳!$E58,"")</f>
        <v/>
      </c>
      <c r="X55" s="715">
        <f>IF(★Start初期設定!$X$5=X$3,集計元帳!$E58,"")</f>
        <v>0</v>
      </c>
      <c r="Y55" s="715" t="str">
        <f>IF(★Start初期設定!$X$5=Y$3,集計元帳!$E58,"")</f>
        <v/>
      </c>
      <c r="Z55" s="715" t="str">
        <f>IF(★Start初期設定!$X$5=Z$3,集計元帳!$E58,"")</f>
        <v/>
      </c>
      <c r="AA55" s="715" t="str">
        <f>IF(★Start初期設定!$X$5=AA$3,集計元帳!$E58,"")</f>
        <v/>
      </c>
      <c r="AB55" s="715" t="str">
        <f>IF(★Start初期設定!$X$5=AB$3,集計元帳!$E58,"")</f>
        <v/>
      </c>
      <c r="AC55" s="715" t="str">
        <f>IF(★Start初期設定!$X$5=AC$3,集計元帳!$E58,"")</f>
        <v/>
      </c>
      <c r="AD55" s="715" t="str">
        <f>IF(★Start初期設定!$X$5=AD$3,集計元帳!$E58,"")</f>
        <v/>
      </c>
      <c r="AE55" s="715" t="str">
        <f>IF(★Start初期設定!$X$5=AE$3,集計元帳!$E58,"")</f>
        <v/>
      </c>
      <c r="AF55" s="715" t="str">
        <f>IF(★Start初期設定!$X$5=AF$3,集計元帳!$E58,"")</f>
        <v/>
      </c>
      <c r="AG55" s="737">
        <f t="shared" si="8"/>
        <v>0</v>
      </c>
    </row>
    <row r="56" spans="2:33" ht="12.75" customHeight="1">
      <c r="B56" s="923" t="s">
        <v>316</v>
      </c>
      <c r="C56" s="714" t="str">
        <f>+集計元帳!B59</f>
        <v>健康保険</v>
      </c>
      <c r="D56" s="715" t="str">
        <f>IF(★Start初期設定!$X$5=D$3,集計元帳!$D59,"")</f>
        <v/>
      </c>
      <c r="E56" s="715" t="str">
        <f>IF(★Start初期設定!$X$5=E$3,集計元帳!$D59,"")</f>
        <v/>
      </c>
      <c r="F56" s="715" t="str">
        <f>IF(★Start初期設定!$X$5=F$3,集計元帳!$D59,"")</f>
        <v/>
      </c>
      <c r="G56" s="715">
        <f>IF(★Start初期設定!$X$5=G$3,集計元帳!$D59,"")</f>
        <v>0</v>
      </c>
      <c r="H56" s="715" t="str">
        <f>IF(★Start初期設定!$X$5=H$3,集計元帳!$D59,"")</f>
        <v/>
      </c>
      <c r="I56" s="715" t="str">
        <f>IF(★Start初期設定!$X$5=I$3,集計元帳!$D59,"")</f>
        <v/>
      </c>
      <c r="J56" s="715" t="str">
        <f>IF(★Start初期設定!$X$5=J$3,集計元帳!$D59,"")</f>
        <v/>
      </c>
      <c r="K56" s="715" t="str">
        <f>IF(★Start初期設定!$X$5=K$3,集計元帳!$D59,"")</f>
        <v/>
      </c>
      <c r="L56" s="715" t="str">
        <f>IF(★Start初期設定!$X$5=L$3,集計元帳!$D59,"")</f>
        <v/>
      </c>
      <c r="M56" s="715" t="str">
        <f>IF(★Start初期設定!$X$5=M$3,集計元帳!$D59,"")</f>
        <v/>
      </c>
      <c r="N56" s="715" t="str">
        <f>IF(★Start初期設定!$X$5=N$3,集計元帳!$D59,"")</f>
        <v/>
      </c>
      <c r="O56" s="715" t="str">
        <f>IF(★Start初期設定!$X$5=O$3,集計元帳!$D59,"")</f>
        <v/>
      </c>
      <c r="P56" s="737">
        <f t="shared" si="7"/>
        <v>0</v>
      </c>
      <c r="S56" s="923" t="s">
        <v>316</v>
      </c>
      <c r="T56" s="738" t="str">
        <f t="shared" si="6"/>
        <v>健康保険</v>
      </c>
      <c r="U56" s="715" t="str">
        <f>IF(★Start初期設定!$X$5=U$3,集計元帳!$E59,"")</f>
        <v/>
      </c>
      <c r="V56" s="715" t="str">
        <f>IF(★Start初期設定!$X$5=V$3,集計元帳!$E59,"")</f>
        <v/>
      </c>
      <c r="W56" s="715" t="str">
        <f>IF(★Start初期設定!$X$5=W$3,集計元帳!$E59,"")</f>
        <v/>
      </c>
      <c r="X56" s="715">
        <f>IF(★Start初期設定!$X$5=X$3,集計元帳!$E59,"")</f>
        <v>0</v>
      </c>
      <c r="Y56" s="715" t="str">
        <f>IF(★Start初期設定!$X$5=Y$3,集計元帳!$E59,"")</f>
        <v/>
      </c>
      <c r="Z56" s="715" t="str">
        <f>IF(★Start初期設定!$X$5=Z$3,集計元帳!$E59,"")</f>
        <v/>
      </c>
      <c r="AA56" s="715" t="str">
        <f>IF(★Start初期設定!$X$5=AA$3,集計元帳!$E59,"")</f>
        <v/>
      </c>
      <c r="AB56" s="715" t="str">
        <f>IF(★Start初期設定!$X$5=AB$3,集計元帳!$E59,"")</f>
        <v/>
      </c>
      <c r="AC56" s="715" t="str">
        <f>IF(★Start初期設定!$X$5=AC$3,集計元帳!$E59,"")</f>
        <v/>
      </c>
      <c r="AD56" s="715" t="str">
        <f>IF(★Start初期設定!$X$5=AD$3,集計元帳!$E59,"")</f>
        <v/>
      </c>
      <c r="AE56" s="715" t="str">
        <f>IF(★Start初期設定!$X$5=AE$3,集計元帳!$E59,"")</f>
        <v/>
      </c>
      <c r="AF56" s="715" t="str">
        <f>IF(★Start初期設定!$X$5=AF$3,集計元帳!$E59,"")</f>
        <v/>
      </c>
      <c r="AG56" s="737">
        <f t="shared" si="8"/>
        <v>0</v>
      </c>
    </row>
    <row r="57" spans="2:33" ht="12.75" customHeight="1">
      <c r="B57" s="924"/>
      <c r="C57" s="714" t="str">
        <f>+集計元帳!B60</f>
        <v>厚生年金</v>
      </c>
      <c r="D57" s="715" t="str">
        <f>IF(★Start初期設定!$X$5=D$3,集計元帳!$D60,"")</f>
        <v/>
      </c>
      <c r="E57" s="715" t="str">
        <f>IF(★Start初期設定!$X$5=E$3,集計元帳!$D60,"")</f>
        <v/>
      </c>
      <c r="F57" s="715" t="str">
        <f>IF(★Start初期設定!$X$5=F$3,集計元帳!$D60,"")</f>
        <v/>
      </c>
      <c r="G57" s="715">
        <f>IF(★Start初期設定!$X$5=G$3,集計元帳!$D60,"")</f>
        <v>0</v>
      </c>
      <c r="H57" s="715" t="str">
        <f>IF(★Start初期設定!$X$5=H$3,集計元帳!$D60,"")</f>
        <v/>
      </c>
      <c r="I57" s="715" t="str">
        <f>IF(★Start初期設定!$X$5=I$3,集計元帳!$D60,"")</f>
        <v/>
      </c>
      <c r="J57" s="715" t="str">
        <f>IF(★Start初期設定!$X$5=J$3,集計元帳!$D60,"")</f>
        <v/>
      </c>
      <c r="K57" s="715" t="str">
        <f>IF(★Start初期設定!$X$5=K$3,集計元帳!$D60,"")</f>
        <v/>
      </c>
      <c r="L57" s="715" t="str">
        <f>IF(★Start初期設定!$X$5=L$3,集計元帳!$D60,"")</f>
        <v/>
      </c>
      <c r="M57" s="715" t="str">
        <f>IF(★Start初期設定!$X$5=M$3,集計元帳!$D60,"")</f>
        <v/>
      </c>
      <c r="N57" s="715" t="str">
        <f>IF(★Start初期設定!$X$5=N$3,集計元帳!$D60,"")</f>
        <v/>
      </c>
      <c r="O57" s="715" t="str">
        <f>IF(★Start初期設定!$X$5=O$3,集計元帳!$D60,"")</f>
        <v/>
      </c>
      <c r="P57" s="737">
        <f t="shared" si="7"/>
        <v>0</v>
      </c>
      <c r="S57" s="924"/>
      <c r="T57" s="738" t="str">
        <f t="shared" si="6"/>
        <v>厚生年金</v>
      </c>
      <c r="U57" s="715" t="str">
        <f>IF(★Start初期設定!$X$5=U$3,集計元帳!$E60,"")</f>
        <v/>
      </c>
      <c r="V57" s="715" t="str">
        <f>IF(★Start初期設定!$X$5=V$3,集計元帳!$E60,"")</f>
        <v/>
      </c>
      <c r="W57" s="715" t="str">
        <f>IF(★Start初期設定!$X$5=W$3,集計元帳!$E60,"")</f>
        <v/>
      </c>
      <c r="X57" s="715">
        <f>IF(★Start初期設定!$X$5=X$3,集計元帳!$E60,"")</f>
        <v>0</v>
      </c>
      <c r="Y57" s="715" t="str">
        <f>IF(★Start初期設定!$X$5=Y$3,集計元帳!$E60,"")</f>
        <v/>
      </c>
      <c r="Z57" s="715" t="str">
        <f>IF(★Start初期設定!$X$5=Z$3,集計元帳!$E60,"")</f>
        <v/>
      </c>
      <c r="AA57" s="715" t="str">
        <f>IF(★Start初期設定!$X$5=AA$3,集計元帳!$E60,"")</f>
        <v/>
      </c>
      <c r="AB57" s="715" t="str">
        <f>IF(★Start初期設定!$X$5=AB$3,集計元帳!$E60,"")</f>
        <v/>
      </c>
      <c r="AC57" s="715" t="str">
        <f>IF(★Start初期設定!$X$5=AC$3,集計元帳!$E60,"")</f>
        <v/>
      </c>
      <c r="AD57" s="715" t="str">
        <f>IF(★Start初期設定!$X$5=AD$3,集計元帳!$E60,"")</f>
        <v/>
      </c>
      <c r="AE57" s="715" t="str">
        <f>IF(★Start初期設定!$X$5=AE$3,集計元帳!$E60,"")</f>
        <v/>
      </c>
      <c r="AF57" s="715" t="str">
        <f>IF(★Start初期設定!$X$5=AF$3,集計元帳!$E60,"")</f>
        <v/>
      </c>
      <c r="AG57" s="737">
        <f t="shared" si="8"/>
        <v>0</v>
      </c>
    </row>
    <row r="58" spans="2:33" ht="12.75" customHeight="1">
      <c r="B58" s="924"/>
      <c r="C58" s="714" t="str">
        <f>+集計元帳!B61</f>
        <v>雇用保険</v>
      </c>
      <c r="D58" s="715" t="str">
        <f>IF(★Start初期設定!$X$5=D$3,集計元帳!$D61,"")</f>
        <v/>
      </c>
      <c r="E58" s="715" t="str">
        <f>IF(★Start初期設定!$X$5=E$3,集計元帳!$D61,"")</f>
        <v/>
      </c>
      <c r="F58" s="715" t="str">
        <f>IF(★Start初期設定!$X$5=F$3,集計元帳!$D61,"")</f>
        <v/>
      </c>
      <c r="G58" s="715">
        <f>IF(★Start初期設定!$X$5=G$3,集計元帳!$D61,"")</f>
        <v>0</v>
      </c>
      <c r="H58" s="715" t="str">
        <f>IF(★Start初期設定!$X$5=H$3,集計元帳!$D61,"")</f>
        <v/>
      </c>
      <c r="I58" s="715" t="str">
        <f>IF(★Start初期設定!$X$5=I$3,集計元帳!$D61,"")</f>
        <v/>
      </c>
      <c r="J58" s="715" t="str">
        <f>IF(★Start初期設定!$X$5=J$3,集計元帳!$D61,"")</f>
        <v/>
      </c>
      <c r="K58" s="715" t="str">
        <f>IF(★Start初期設定!$X$5=K$3,集計元帳!$D61,"")</f>
        <v/>
      </c>
      <c r="L58" s="715" t="str">
        <f>IF(★Start初期設定!$X$5=L$3,集計元帳!$D61,"")</f>
        <v/>
      </c>
      <c r="M58" s="715" t="str">
        <f>IF(★Start初期設定!$X$5=M$3,集計元帳!$D61,"")</f>
        <v/>
      </c>
      <c r="N58" s="715" t="str">
        <f>IF(★Start初期設定!$X$5=N$3,集計元帳!$D61,"")</f>
        <v/>
      </c>
      <c r="O58" s="715" t="str">
        <f>IF(★Start初期設定!$X$5=O$3,集計元帳!$D61,"")</f>
        <v/>
      </c>
      <c r="P58" s="737">
        <f t="shared" si="7"/>
        <v>0</v>
      </c>
      <c r="S58" s="924"/>
      <c r="T58" s="738" t="str">
        <f t="shared" si="6"/>
        <v>雇用保険</v>
      </c>
      <c r="U58" s="715" t="str">
        <f>IF(★Start初期設定!$X$5=U$3,集計元帳!$E61,"")</f>
        <v/>
      </c>
      <c r="V58" s="715" t="str">
        <f>IF(★Start初期設定!$X$5=V$3,集計元帳!$E61,"")</f>
        <v/>
      </c>
      <c r="W58" s="715" t="str">
        <f>IF(★Start初期設定!$X$5=W$3,集計元帳!$E61,"")</f>
        <v/>
      </c>
      <c r="X58" s="715">
        <f>IF(★Start初期設定!$X$5=X$3,集計元帳!$E61,"")</f>
        <v>0</v>
      </c>
      <c r="Y58" s="715" t="str">
        <f>IF(★Start初期設定!$X$5=Y$3,集計元帳!$E61,"")</f>
        <v/>
      </c>
      <c r="Z58" s="715" t="str">
        <f>IF(★Start初期設定!$X$5=Z$3,集計元帳!$E61,"")</f>
        <v/>
      </c>
      <c r="AA58" s="715" t="str">
        <f>IF(★Start初期設定!$X$5=AA$3,集計元帳!$E61,"")</f>
        <v/>
      </c>
      <c r="AB58" s="715" t="str">
        <f>IF(★Start初期設定!$X$5=AB$3,集計元帳!$E61,"")</f>
        <v/>
      </c>
      <c r="AC58" s="715" t="str">
        <f>IF(★Start初期設定!$X$5=AC$3,集計元帳!$E61,"")</f>
        <v/>
      </c>
      <c r="AD58" s="715" t="str">
        <f>IF(★Start初期設定!$X$5=AD$3,集計元帳!$E61,"")</f>
        <v/>
      </c>
      <c r="AE58" s="715" t="str">
        <f>IF(★Start初期設定!$X$5=AE$3,集計元帳!$E61,"")</f>
        <v/>
      </c>
      <c r="AF58" s="715" t="str">
        <f>IF(★Start初期設定!$X$5=AF$3,集計元帳!$E61,"")</f>
        <v/>
      </c>
      <c r="AG58" s="737">
        <f t="shared" si="8"/>
        <v>0</v>
      </c>
    </row>
    <row r="59" spans="2:33" ht="12.75" customHeight="1">
      <c r="B59" s="924"/>
      <c r="C59" s="714" t="str">
        <f>+集計元帳!B62</f>
        <v>所得税</v>
      </c>
      <c r="D59" s="715" t="str">
        <f>IF(★Start初期設定!$X$5=D$3,集計元帳!$D62,"")</f>
        <v/>
      </c>
      <c r="E59" s="715" t="str">
        <f>IF(★Start初期設定!$X$5=E$3,集計元帳!$D62,"")</f>
        <v/>
      </c>
      <c r="F59" s="715" t="str">
        <f>IF(★Start初期設定!$X$5=F$3,集計元帳!$D62,"")</f>
        <v/>
      </c>
      <c r="G59" s="715">
        <f>IF(★Start初期設定!$X$5=G$3,集計元帳!$D62,"")</f>
        <v>0</v>
      </c>
      <c r="H59" s="715" t="str">
        <f>IF(★Start初期設定!$X$5=H$3,集計元帳!$D62,"")</f>
        <v/>
      </c>
      <c r="I59" s="715" t="str">
        <f>IF(★Start初期設定!$X$5=I$3,集計元帳!$D62,"")</f>
        <v/>
      </c>
      <c r="J59" s="715" t="str">
        <f>IF(★Start初期設定!$X$5=J$3,集計元帳!$D62,"")</f>
        <v/>
      </c>
      <c r="K59" s="715" t="str">
        <f>IF(★Start初期設定!$X$5=K$3,集計元帳!$D62,"")</f>
        <v/>
      </c>
      <c r="L59" s="715" t="str">
        <f>IF(★Start初期設定!$X$5=L$3,集計元帳!$D62,"")</f>
        <v/>
      </c>
      <c r="M59" s="715" t="str">
        <f>IF(★Start初期設定!$X$5=M$3,集計元帳!$D62,"")</f>
        <v/>
      </c>
      <c r="N59" s="715" t="str">
        <f>IF(★Start初期設定!$X$5=N$3,集計元帳!$D62,"")</f>
        <v/>
      </c>
      <c r="O59" s="715" t="str">
        <f>IF(★Start初期設定!$X$5=O$3,集計元帳!$D62,"")</f>
        <v/>
      </c>
      <c r="P59" s="737">
        <f t="shared" si="7"/>
        <v>0</v>
      </c>
      <c r="S59" s="924"/>
      <c r="T59" s="738" t="str">
        <f t="shared" si="6"/>
        <v>所得税</v>
      </c>
      <c r="U59" s="715" t="str">
        <f>IF(★Start初期設定!$X$5=U$3,集計元帳!$E62,"")</f>
        <v/>
      </c>
      <c r="V59" s="715" t="str">
        <f>IF(★Start初期設定!$X$5=V$3,集計元帳!$E62,"")</f>
        <v/>
      </c>
      <c r="W59" s="715" t="str">
        <f>IF(★Start初期設定!$X$5=W$3,集計元帳!$E62,"")</f>
        <v/>
      </c>
      <c r="X59" s="715">
        <f>IF(★Start初期設定!$X$5=X$3,集計元帳!$E62,"")</f>
        <v>0</v>
      </c>
      <c r="Y59" s="715" t="str">
        <f>IF(★Start初期設定!$X$5=Y$3,集計元帳!$E62,"")</f>
        <v/>
      </c>
      <c r="Z59" s="715" t="str">
        <f>IF(★Start初期設定!$X$5=Z$3,集計元帳!$E62,"")</f>
        <v/>
      </c>
      <c r="AA59" s="715" t="str">
        <f>IF(★Start初期設定!$X$5=AA$3,集計元帳!$E62,"")</f>
        <v/>
      </c>
      <c r="AB59" s="715" t="str">
        <f>IF(★Start初期設定!$X$5=AB$3,集計元帳!$E62,"")</f>
        <v/>
      </c>
      <c r="AC59" s="715" t="str">
        <f>IF(★Start初期設定!$X$5=AC$3,集計元帳!$E62,"")</f>
        <v/>
      </c>
      <c r="AD59" s="715" t="str">
        <f>IF(★Start初期設定!$X$5=AD$3,集計元帳!$E62,"")</f>
        <v/>
      </c>
      <c r="AE59" s="715" t="str">
        <f>IF(★Start初期設定!$X$5=AE$3,集計元帳!$E62,"")</f>
        <v/>
      </c>
      <c r="AF59" s="715" t="str">
        <f>IF(★Start初期設定!$X$5=AF$3,集計元帳!$E62,"")</f>
        <v/>
      </c>
      <c r="AG59" s="737">
        <f t="shared" si="8"/>
        <v>0</v>
      </c>
    </row>
    <row r="60" spans="2:33" ht="12.75" customHeight="1">
      <c r="B60" s="924"/>
      <c r="C60" s="714" t="str">
        <f>+集計元帳!B63</f>
        <v>住民税</v>
      </c>
      <c r="D60" s="715" t="str">
        <f>IF(★Start初期設定!$X$5=D$3,集計元帳!$D63,"")</f>
        <v/>
      </c>
      <c r="E60" s="715" t="str">
        <f>IF(★Start初期設定!$X$5=E$3,集計元帳!$D63,"")</f>
        <v/>
      </c>
      <c r="F60" s="715" t="str">
        <f>IF(★Start初期設定!$X$5=F$3,集計元帳!$D63,"")</f>
        <v/>
      </c>
      <c r="G60" s="715">
        <f>IF(★Start初期設定!$X$5=G$3,集計元帳!$D63,"")</f>
        <v>0</v>
      </c>
      <c r="H60" s="715" t="str">
        <f>IF(★Start初期設定!$X$5=H$3,集計元帳!$D63,"")</f>
        <v/>
      </c>
      <c r="I60" s="715" t="str">
        <f>IF(★Start初期設定!$X$5=I$3,集計元帳!$D63,"")</f>
        <v/>
      </c>
      <c r="J60" s="715" t="str">
        <f>IF(★Start初期設定!$X$5=J$3,集計元帳!$D63,"")</f>
        <v/>
      </c>
      <c r="K60" s="715" t="str">
        <f>IF(★Start初期設定!$X$5=K$3,集計元帳!$D63,"")</f>
        <v/>
      </c>
      <c r="L60" s="715" t="str">
        <f>IF(★Start初期設定!$X$5=L$3,集計元帳!$D63,"")</f>
        <v/>
      </c>
      <c r="M60" s="715" t="str">
        <f>IF(★Start初期設定!$X$5=M$3,集計元帳!$D63,"")</f>
        <v/>
      </c>
      <c r="N60" s="715" t="str">
        <f>IF(★Start初期設定!$X$5=N$3,集計元帳!$D63,"")</f>
        <v/>
      </c>
      <c r="O60" s="715" t="str">
        <f>IF(★Start初期設定!$X$5=O$3,集計元帳!$D63,"")</f>
        <v/>
      </c>
      <c r="P60" s="737">
        <f t="shared" si="7"/>
        <v>0</v>
      </c>
      <c r="S60" s="924"/>
      <c r="T60" s="738" t="str">
        <f t="shared" si="6"/>
        <v>住民税</v>
      </c>
      <c r="U60" s="715" t="str">
        <f>IF(★Start初期設定!$X$5=U$3,集計元帳!$E63,"")</f>
        <v/>
      </c>
      <c r="V60" s="715" t="str">
        <f>IF(★Start初期設定!$X$5=V$3,集計元帳!$E63,"")</f>
        <v/>
      </c>
      <c r="W60" s="715" t="str">
        <f>IF(★Start初期設定!$X$5=W$3,集計元帳!$E63,"")</f>
        <v/>
      </c>
      <c r="X60" s="715">
        <f>IF(★Start初期設定!$X$5=X$3,集計元帳!$E63,"")</f>
        <v>0</v>
      </c>
      <c r="Y60" s="715" t="str">
        <f>IF(★Start初期設定!$X$5=Y$3,集計元帳!$E63,"")</f>
        <v/>
      </c>
      <c r="Z60" s="715" t="str">
        <f>IF(★Start初期設定!$X$5=Z$3,集計元帳!$E63,"")</f>
        <v/>
      </c>
      <c r="AA60" s="715" t="str">
        <f>IF(★Start初期設定!$X$5=AA$3,集計元帳!$E63,"")</f>
        <v/>
      </c>
      <c r="AB60" s="715" t="str">
        <f>IF(★Start初期設定!$X$5=AB$3,集計元帳!$E63,"")</f>
        <v/>
      </c>
      <c r="AC60" s="715" t="str">
        <f>IF(★Start初期設定!$X$5=AC$3,集計元帳!$E63,"")</f>
        <v/>
      </c>
      <c r="AD60" s="715" t="str">
        <f>IF(★Start初期設定!$X$5=AD$3,集計元帳!$E63,"")</f>
        <v/>
      </c>
      <c r="AE60" s="715" t="str">
        <f>IF(★Start初期設定!$X$5=AE$3,集計元帳!$E63,"")</f>
        <v/>
      </c>
      <c r="AF60" s="715" t="str">
        <f>IF(★Start初期設定!$X$5=AF$3,集計元帳!$E63,"")</f>
        <v/>
      </c>
      <c r="AG60" s="737">
        <f t="shared" si="8"/>
        <v>0</v>
      </c>
    </row>
    <row r="61" spans="2:33" ht="12.75" customHeight="1">
      <c r="B61" s="924"/>
      <c r="C61" s="714">
        <f>+集計元帳!B64</f>
        <v>0</v>
      </c>
      <c r="D61" s="715" t="str">
        <f>IF(★Start初期設定!$X$5=D$3,集計元帳!$D64,"")</f>
        <v/>
      </c>
      <c r="E61" s="715" t="str">
        <f>IF(★Start初期設定!$X$5=E$3,集計元帳!$D64,"")</f>
        <v/>
      </c>
      <c r="F61" s="715" t="str">
        <f>IF(★Start初期設定!$X$5=F$3,集計元帳!$D64,"")</f>
        <v/>
      </c>
      <c r="G61" s="715">
        <f>IF(★Start初期設定!$X$5=G$3,集計元帳!$D64,"")</f>
        <v>0</v>
      </c>
      <c r="H61" s="715" t="str">
        <f>IF(★Start初期設定!$X$5=H$3,集計元帳!$D64,"")</f>
        <v/>
      </c>
      <c r="I61" s="715" t="str">
        <f>IF(★Start初期設定!$X$5=I$3,集計元帳!$D64,"")</f>
        <v/>
      </c>
      <c r="J61" s="715" t="str">
        <f>IF(★Start初期設定!$X$5=J$3,集計元帳!$D64,"")</f>
        <v/>
      </c>
      <c r="K61" s="715" t="str">
        <f>IF(★Start初期設定!$X$5=K$3,集計元帳!$D64,"")</f>
        <v/>
      </c>
      <c r="L61" s="715" t="str">
        <f>IF(★Start初期設定!$X$5=L$3,集計元帳!$D64,"")</f>
        <v/>
      </c>
      <c r="M61" s="715" t="str">
        <f>IF(★Start初期設定!$X$5=M$3,集計元帳!$D64,"")</f>
        <v/>
      </c>
      <c r="N61" s="715" t="str">
        <f>IF(★Start初期設定!$X$5=N$3,集計元帳!$D64,"")</f>
        <v/>
      </c>
      <c r="O61" s="715" t="str">
        <f>IF(★Start初期設定!$X$5=O$3,集計元帳!$D64,"")</f>
        <v/>
      </c>
      <c r="P61" s="737">
        <f t="shared" si="7"/>
        <v>0</v>
      </c>
      <c r="S61" s="924"/>
      <c r="T61" s="738">
        <f t="shared" si="6"/>
        <v>0</v>
      </c>
      <c r="U61" s="715" t="str">
        <f>IF(★Start初期設定!$X$5=U$3,集計元帳!$E64,"")</f>
        <v/>
      </c>
      <c r="V61" s="715" t="str">
        <f>IF(★Start初期設定!$X$5=V$3,集計元帳!$E64,"")</f>
        <v/>
      </c>
      <c r="W61" s="715" t="str">
        <f>IF(★Start初期設定!$X$5=W$3,集計元帳!$E64,"")</f>
        <v/>
      </c>
      <c r="X61" s="715">
        <f>IF(★Start初期設定!$X$5=X$3,集計元帳!$E64,"")</f>
        <v>0</v>
      </c>
      <c r="Y61" s="715" t="str">
        <f>IF(★Start初期設定!$X$5=Y$3,集計元帳!$E64,"")</f>
        <v/>
      </c>
      <c r="Z61" s="715" t="str">
        <f>IF(★Start初期設定!$X$5=Z$3,集計元帳!$E64,"")</f>
        <v/>
      </c>
      <c r="AA61" s="715" t="str">
        <f>IF(★Start初期設定!$X$5=AA$3,集計元帳!$E64,"")</f>
        <v/>
      </c>
      <c r="AB61" s="715" t="str">
        <f>IF(★Start初期設定!$X$5=AB$3,集計元帳!$E64,"")</f>
        <v/>
      </c>
      <c r="AC61" s="715" t="str">
        <f>IF(★Start初期設定!$X$5=AC$3,集計元帳!$E64,"")</f>
        <v/>
      </c>
      <c r="AD61" s="715" t="str">
        <f>IF(★Start初期設定!$X$5=AD$3,集計元帳!$E64,"")</f>
        <v/>
      </c>
      <c r="AE61" s="715" t="str">
        <f>IF(★Start初期設定!$X$5=AE$3,集計元帳!$E64,"")</f>
        <v/>
      </c>
      <c r="AF61" s="715" t="str">
        <f>IF(★Start初期設定!$X$5=AF$3,集計元帳!$E64,"")</f>
        <v/>
      </c>
      <c r="AG61" s="737">
        <f t="shared" si="8"/>
        <v>0</v>
      </c>
    </row>
    <row r="62" spans="2:33" ht="12.75" customHeight="1">
      <c r="B62" s="924"/>
      <c r="C62" s="714">
        <f>+集計元帳!B65</f>
        <v>0</v>
      </c>
      <c r="D62" s="715" t="str">
        <f>IF(★Start初期設定!$X$5=D$3,集計元帳!$D65,"")</f>
        <v/>
      </c>
      <c r="E62" s="715" t="str">
        <f>IF(★Start初期設定!$X$5=E$3,集計元帳!$D65,"")</f>
        <v/>
      </c>
      <c r="F62" s="715" t="str">
        <f>IF(★Start初期設定!$X$5=F$3,集計元帳!$D65,"")</f>
        <v/>
      </c>
      <c r="G62" s="715">
        <f>IF(★Start初期設定!$X$5=G$3,集計元帳!$D65,"")</f>
        <v>0</v>
      </c>
      <c r="H62" s="715" t="str">
        <f>IF(★Start初期設定!$X$5=H$3,集計元帳!$D65,"")</f>
        <v/>
      </c>
      <c r="I62" s="715" t="str">
        <f>IF(★Start初期設定!$X$5=I$3,集計元帳!$D65,"")</f>
        <v/>
      </c>
      <c r="J62" s="715" t="str">
        <f>IF(★Start初期設定!$X$5=J$3,集計元帳!$D65,"")</f>
        <v/>
      </c>
      <c r="K62" s="715" t="str">
        <f>IF(★Start初期設定!$X$5=K$3,集計元帳!$D65,"")</f>
        <v/>
      </c>
      <c r="L62" s="715" t="str">
        <f>IF(★Start初期設定!$X$5=L$3,集計元帳!$D65,"")</f>
        <v/>
      </c>
      <c r="M62" s="715" t="str">
        <f>IF(★Start初期設定!$X$5=M$3,集計元帳!$D65,"")</f>
        <v/>
      </c>
      <c r="N62" s="715" t="str">
        <f>IF(★Start初期設定!$X$5=N$3,集計元帳!$D65,"")</f>
        <v/>
      </c>
      <c r="O62" s="715" t="str">
        <f>IF(★Start初期設定!$X$5=O$3,集計元帳!$D65,"")</f>
        <v/>
      </c>
      <c r="P62" s="737">
        <f t="shared" si="7"/>
        <v>0</v>
      </c>
      <c r="S62" s="924"/>
      <c r="T62" s="738">
        <f t="shared" si="6"/>
        <v>0</v>
      </c>
      <c r="U62" s="715" t="str">
        <f>IF(★Start初期設定!$X$5=U$3,集計元帳!$E65,"")</f>
        <v/>
      </c>
      <c r="V62" s="715" t="str">
        <f>IF(★Start初期設定!$X$5=V$3,集計元帳!$E65,"")</f>
        <v/>
      </c>
      <c r="W62" s="715" t="str">
        <f>IF(★Start初期設定!$X$5=W$3,集計元帳!$E65,"")</f>
        <v/>
      </c>
      <c r="X62" s="715">
        <f>IF(★Start初期設定!$X$5=X$3,集計元帳!$E65,"")</f>
        <v>0</v>
      </c>
      <c r="Y62" s="715" t="str">
        <f>IF(★Start初期設定!$X$5=Y$3,集計元帳!$E65,"")</f>
        <v/>
      </c>
      <c r="Z62" s="715" t="str">
        <f>IF(★Start初期設定!$X$5=Z$3,集計元帳!$E65,"")</f>
        <v/>
      </c>
      <c r="AA62" s="715" t="str">
        <f>IF(★Start初期設定!$X$5=AA$3,集計元帳!$E65,"")</f>
        <v/>
      </c>
      <c r="AB62" s="715" t="str">
        <f>IF(★Start初期設定!$X$5=AB$3,集計元帳!$E65,"")</f>
        <v/>
      </c>
      <c r="AC62" s="715" t="str">
        <f>IF(★Start初期設定!$X$5=AC$3,集計元帳!$E65,"")</f>
        <v/>
      </c>
      <c r="AD62" s="715" t="str">
        <f>IF(★Start初期設定!$X$5=AD$3,集計元帳!$E65,"")</f>
        <v/>
      </c>
      <c r="AE62" s="715" t="str">
        <f>IF(★Start初期設定!$X$5=AE$3,集計元帳!$E65,"")</f>
        <v/>
      </c>
      <c r="AF62" s="715" t="str">
        <f>IF(★Start初期設定!$X$5=AF$3,集計元帳!$E65,"")</f>
        <v/>
      </c>
      <c r="AG62" s="737">
        <f t="shared" si="8"/>
        <v>0</v>
      </c>
    </row>
    <row r="63" spans="2:33" ht="12.75" customHeight="1">
      <c r="B63" s="924"/>
      <c r="C63" s="714">
        <f>+集計元帳!B66</f>
        <v>0</v>
      </c>
      <c r="D63" s="715" t="str">
        <f>IF(★Start初期設定!$X$5=D$3,集計元帳!$D66,"")</f>
        <v/>
      </c>
      <c r="E63" s="715" t="str">
        <f>IF(★Start初期設定!$X$5=E$3,集計元帳!$D66,"")</f>
        <v/>
      </c>
      <c r="F63" s="715" t="str">
        <f>IF(★Start初期設定!$X$5=F$3,集計元帳!$D66,"")</f>
        <v/>
      </c>
      <c r="G63" s="715">
        <f>IF(★Start初期設定!$X$5=G$3,集計元帳!$D66,"")</f>
        <v>0</v>
      </c>
      <c r="H63" s="715" t="str">
        <f>IF(★Start初期設定!$X$5=H$3,集計元帳!$D66,"")</f>
        <v/>
      </c>
      <c r="I63" s="715" t="str">
        <f>IF(★Start初期設定!$X$5=I$3,集計元帳!$D66,"")</f>
        <v/>
      </c>
      <c r="J63" s="715" t="str">
        <f>IF(★Start初期設定!$X$5=J$3,集計元帳!$D66,"")</f>
        <v/>
      </c>
      <c r="K63" s="715" t="str">
        <f>IF(★Start初期設定!$X$5=K$3,集計元帳!$D66,"")</f>
        <v/>
      </c>
      <c r="L63" s="715" t="str">
        <f>IF(★Start初期設定!$X$5=L$3,集計元帳!$D66,"")</f>
        <v/>
      </c>
      <c r="M63" s="715" t="str">
        <f>IF(★Start初期設定!$X$5=M$3,集計元帳!$D66,"")</f>
        <v/>
      </c>
      <c r="N63" s="715" t="str">
        <f>IF(★Start初期設定!$X$5=N$3,集計元帳!$D66,"")</f>
        <v/>
      </c>
      <c r="O63" s="715" t="str">
        <f>IF(★Start初期設定!$X$5=O$3,集計元帳!$D66,"")</f>
        <v/>
      </c>
      <c r="P63" s="737">
        <f t="shared" si="7"/>
        <v>0</v>
      </c>
      <c r="S63" s="924"/>
      <c r="T63" s="738">
        <f t="shared" si="6"/>
        <v>0</v>
      </c>
      <c r="U63" s="715" t="str">
        <f>IF(★Start初期設定!$X$5=U$3,集計元帳!$E66,"")</f>
        <v/>
      </c>
      <c r="V63" s="715" t="str">
        <f>IF(★Start初期設定!$X$5=V$3,集計元帳!$E66,"")</f>
        <v/>
      </c>
      <c r="W63" s="715" t="str">
        <f>IF(★Start初期設定!$X$5=W$3,集計元帳!$E66,"")</f>
        <v/>
      </c>
      <c r="X63" s="715">
        <f>IF(★Start初期設定!$X$5=X$3,集計元帳!$E66,"")</f>
        <v>0</v>
      </c>
      <c r="Y63" s="715" t="str">
        <f>IF(★Start初期設定!$X$5=Y$3,集計元帳!$E66,"")</f>
        <v/>
      </c>
      <c r="Z63" s="715" t="str">
        <f>IF(★Start初期設定!$X$5=Z$3,集計元帳!$E66,"")</f>
        <v/>
      </c>
      <c r="AA63" s="715" t="str">
        <f>IF(★Start初期設定!$X$5=AA$3,集計元帳!$E66,"")</f>
        <v/>
      </c>
      <c r="AB63" s="715" t="str">
        <f>IF(★Start初期設定!$X$5=AB$3,集計元帳!$E66,"")</f>
        <v/>
      </c>
      <c r="AC63" s="715" t="str">
        <f>IF(★Start初期設定!$X$5=AC$3,集計元帳!$E66,"")</f>
        <v/>
      </c>
      <c r="AD63" s="715" t="str">
        <f>IF(★Start初期設定!$X$5=AD$3,集計元帳!$E66,"")</f>
        <v/>
      </c>
      <c r="AE63" s="715" t="str">
        <f>IF(★Start初期設定!$X$5=AE$3,集計元帳!$E66,"")</f>
        <v/>
      </c>
      <c r="AF63" s="715" t="str">
        <f>IF(★Start初期設定!$X$5=AF$3,集計元帳!$E66,"")</f>
        <v/>
      </c>
      <c r="AG63" s="737">
        <f t="shared" si="8"/>
        <v>0</v>
      </c>
    </row>
    <row r="64" spans="2:33" ht="12.75" customHeight="1">
      <c r="B64" s="925"/>
      <c r="C64" s="714">
        <f>+集計元帳!B67</f>
        <v>0</v>
      </c>
      <c r="D64" s="715" t="str">
        <f>IF(★Start初期設定!$X$5=D$3,集計元帳!$D67,"")</f>
        <v/>
      </c>
      <c r="E64" s="715" t="str">
        <f>IF(★Start初期設定!$X$5=E$3,集計元帳!$D67,"")</f>
        <v/>
      </c>
      <c r="F64" s="715" t="str">
        <f>IF(★Start初期設定!$X$5=F$3,集計元帳!$D67,"")</f>
        <v/>
      </c>
      <c r="G64" s="715">
        <f>IF(★Start初期設定!$X$5=G$3,集計元帳!$D67,"")</f>
        <v>0</v>
      </c>
      <c r="H64" s="715" t="str">
        <f>IF(★Start初期設定!$X$5=H$3,集計元帳!$D67,"")</f>
        <v/>
      </c>
      <c r="I64" s="715" t="str">
        <f>IF(★Start初期設定!$X$5=I$3,集計元帳!$D67,"")</f>
        <v/>
      </c>
      <c r="J64" s="715" t="str">
        <f>IF(★Start初期設定!$X$5=J$3,集計元帳!$D67,"")</f>
        <v/>
      </c>
      <c r="K64" s="715" t="str">
        <f>IF(★Start初期設定!$X$5=K$3,集計元帳!$D67,"")</f>
        <v/>
      </c>
      <c r="L64" s="715" t="str">
        <f>IF(★Start初期設定!$X$5=L$3,集計元帳!$D67,"")</f>
        <v/>
      </c>
      <c r="M64" s="715" t="str">
        <f>IF(★Start初期設定!$X$5=M$3,集計元帳!$D67,"")</f>
        <v/>
      </c>
      <c r="N64" s="715" t="str">
        <f>IF(★Start初期設定!$X$5=N$3,集計元帳!$D67,"")</f>
        <v/>
      </c>
      <c r="O64" s="715" t="str">
        <f>IF(★Start初期設定!$X$5=O$3,集計元帳!$D67,"")</f>
        <v/>
      </c>
      <c r="P64" s="737">
        <f t="shared" si="7"/>
        <v>0</v>
      </c>
      <c r="S64" s="924"/>
      <c r="T64" s="738">
        <f t="shared" si="6"/>
        <v>0</v>
      </c>
      <c r="U64" s="715" t="str">
        <f>IF(★Start初期設定!$X$5=U$3,集計元帳!$E67,"")</f>
        <v/>
      </c>
      <c r="V64" s="715" t="str">
        <f>IF(★Start初期設定!$X$5=V$3,集計元帳!$E67,"")</f>
        <v/>
      </c>
      <c r="W64" s="715" t="str">
        <f>IF(★Start初期設定!$X$5=W$3,集計元帳!$E67,"")</f>
        <v/>
      </c>
      <c r="X64" s="715">
        <f>IF(★Start初期設定!$X$5=X$3,集計元帳!$E67,"")</f>
        <v>0</v>
      </c>
      <c r="Y64" s="715" t="str">
        <f>IF(★Start初期設定!$X$5=Y$3,集計元帳!$E67,"")</f>
        <v/>
      </c>
      <c r="Z64" s="715" t="str">
        <f>IF(★Start初期設定!$X$5=Z$3,集計元帳!$E67,"")</f>
        <v/>
      </c>
      <c r="AA64" s="715" t="str">
        <f>IF(★Start初期設定!$X$5=AA$3,集計元帳!$E67,"")</f>
        <v/>
      </c>
      <c r="AB64" s="715" t="str">
        <f>IF(★Start初期設定!$X$5=AB$3,集計元帳!$E67,"")</f>
        <v/>
      </c>
      <c r="AC64" s="715" t="str">
        <f>IF(★Start初期設定!$X$5=AC$3,集計元帳!$E67,"")</f>
        <v/>
      </c>
      <c r="AD64" s="715" t="str">
        <f>IF(★Start初期設定!$X$5=AD$3,集計元帳!$E67,"")</f>
        <v/>
      </c>
      <c r="AE64" s="715" t="str">
        <f>IF(★Start初期設定!$X$5=AE$3,集計元帳!$E67,"")</f>
        <v/>
      </c>
      <c r="AF64" s="715" t="str">
        <f>IF(★Start初期設定!$X$5=AF$3,集計元帳!$E67,"")</f>
        <v/>
      </c>
      <c r="AG64" s="737">
        <f t="shared" si="8"/>
        <v>0</v>
      </c>
    </row>
    <row r="65" spans="1:33" ht="12.75" customHeight="1">
      <c r="B65" s="740"/>
      <c r="C65" s="720" t="str">
        <f>+集計元帳!B68</f>
        <v>合　計</v>
      </c>
      <c r="D65" s="715" t="str">
        <f>IF(★Start初期設定!$X$5=D$3,集計元帳!$D68,"")</f>
        <v/>
      </c>
      <c r="E65" s="715" t="str">
        <f>IF(★Start初期設定!$X$5=E$3,集計元帳!$D68,"")</f>
        <v/>
      </c>
      <c r="F65" s="715" t="str">
        <f>IF(★Start初期設定!$X$5=F$3,集計元帳!$D68,"")</f>
        <v/>
      </c>
      <c r="G65" s="715">
        <f>IF(★Start初期設定!$X$5=G$3,集計元帳!$D68,"")</f>
        <v>0</v>
      </c>
      <c r="H65" s="715" t="str">
        <f>IF(★Start初期設定!$X$5=H$3,集計元帳!$D68,"")</f>
        <v/>
      </c>
      <c r="I65" s="715" t="str">
        <f>IF(★Start初期設定!$X$5=I$3,集計元帳!$D68,"")</f>
        <v/>
      </c>
      <c r="J65" s="715" t="str">
        <f>IF(★Start初期設定!$X$5=J$3,集計元帳!$D68,"")</f>
        <v/>
      </c>
      <c r="K65" s="715" t="str">
        <f>IF(★Start初期設定!$X$5=K$3,集計元帳!$D68,"")</f>
        <v/>
      </c>
      <c r="L65" s="715" t="str">
        <f>IF(★Start初期設定!$X$5=L$3,集計元帳!$D68,"")</f>
        <v/>
      </c>
      <c r="M65" s="715" t="str">
        <f>IF(★Start初期設定!$X$5=M$3,集計元帳!$D68,"")</f>
        <v/>
      </c>
      <c r="N65" s="715" t="str">
        <f>IF(★Start初期設定!$X$5=N$3,集計元帳!$D68,"")</f>
        <v/>
      </c>
      <c r="O65" s="715" t="str">
        <f>IF(★Start初期設定!$X$5=O$3,集計元帳!$D68,"")</f>
        <v/>
      </c>
      <c r="P65" s="737">
        <f t="shared" si="7"/>
        <v>0</v>
      </c>
      <c r="S65" s="925"/>
      <c r="T65" s="739" t="str">
        <f t="shared" si="6"/>
        <v>合　計</v>
      </c>
      <c r="U65" s="715" t="str">
        <f>IF(★Start初期設定!$X$5=U$3,集計元帳!$E68,"")</f>
        <v/>
      </c>
      <c r="V65" s="715" t="str">
        <f>IF(★Start初期設定!$X$5=V$3,集計元帳!$E68,"")</f>
        <v/>
      </c>
      <c r="W65" s="715" t="str">
        <f>IF(★Start初期設定!$X$5=W$3,集計元帳!$E68,"")</f>
        <v/>
      </c>
      <c r="X65" s="715">
        <f>IF(★Start初期設定!$X$5=X$3,集計元帳!$E68,"")</f>
        <v>0</v>
      </c>
      <c r="Y65" s="715" t="str">
        <f>IF(★Start初期設定!$X$5=Y$3,集計元帳!$E68,"")</f>
        <v/>
      </c>
      <c r="Z65" s="715" t="str">
        <f>IF(★Start初期設定!$X$5=Z$3,集計元帳!$E68,"")</f>
        <v/>
      </c>
      <c r="AA65" s="715" t="str">
        <f>IF(★Start初期設定!$X$5=AA$3,集計元帳!$E68,"")</f>
        <v/>
      </c>
      <c r="AB65" s="715" t="str">
        <f>IF(★Start初期設定!$X$5=AB$3,集計元帳!$E68,"")</f>
        <v/>
      </c>
      <c r="AC65" s="715" t="str">
        <f>IF(★Start初期設定!$X$5=AC$3,集計元帳!$E68,"")</f>
        <v/>
      </c>
      <c r="AD65" s="715" t="str">
        <f>IF(★Start初期設定!$X$5=AD$3,集計元帳!$E68,"")</f>
        <v/>
      </c>
      <c r="AE65" s="715" t="str">
        <f>IF(★Start初期設定!$X$5=AE$3,集計元帳!$E68,"")</f>
        <v/>
      </c>
      <c r="AF65" s="715" t="str">
        <f>IF(★Start初期設定!$X$5=AF$3,集計元帳!$E68,"")</f>
        <v/>
      </c>
      <c r="AG65" s="737">
        <f t="shared" si="8"/>
        <v>0</v>
      </c>
    </row>
    <row r="66" spans="1:33" ht="12.75" customHeight="1">
      <c r="B66" s="929" t="s">
        <v>11</v>
      </c>
      <c r="C66" s="930"/>
      <c r="D66" s="715" t="str">
        <f>IF(★Start初期設定!$X$5=D$3,集計元帳!$D69,"")</f>
        <v/>
      </c>
      <c r="E66" s="715" t="str">
        <f>IF(★Start初期設定!$X$5=E$3,集計元帳!$D69,"")</f>
        <v/>
      </c>
      <c r="F66" s="715" t="str">
        <f>IF(★Start初期設定!$X$5=F$3,集計元帳!$D69,"")</f>
        <v/>
      </c>
      <c r="G66" s="715">
        <f>IF(★Start初期設定!$X$5=G$3,集計元帳!$D69,"")</f>
        <v>0</v>
      </c>
      <c r="H66" s="715" t="str">
        <f>IF(★Start初期設定!$X$5=H$3,集計元帳!$D69,"")</f>
        <v/>
      </c>
      <c r="I66" s="715" t="str">
        <f>IF(★Start初期設定!$X$5=I$3,集計元帳!$D69,"")</f>
        <v/>
      </c>
      <c r="J66" s="715" t="str">
        <f>IF(★Start初期設定!$X$5=J$3,集計元帳!$D69,"")</f>
        <v/>
      </c>
      <c r="K66" s="715" t="str">
        <f>IF(★Start初期設定!$X$5=K$3,集計元帳!$D69,"")</f>
        <v/>
      </c>
      <c r="L66" s="715" t="str">
        <f>IF(★Start初期設定!$X$5=L$3,集計元帳!$D69,"")</f>
        <v/>
      </c>
      <c r="M66" s="715" t="str">
        <f>IF(★Start初期設定!$X$5=M$3,集計元帳!$D69,"")</f>
        <v/>
      </c>
      <c r="N66" s="715" t="str">
        <f>IF(★Start初期設定!$X$5=N$3,集計元帳!$D69,"")</f>
        <v/>
      </c>
      <c r="O66" s="715" t="str">
        <f>IF(★Start初期設定!$X$5=O$3,集計元帳!$D69,"")</f>
        <v/>
      </c>
      <c r="P66" s="737">
        <f t="shared" si="7"/>
        <v>0</v>
      </c>
      <c r="S66" s="929" t="s">
        <v>11</v>
      </c>
      <c r="T66" s="930"/>
      <c r="U66" s="715" t="str">
        <f>IF(★Start初期設定!$X$5=U$3,集計元帳!$E69,"")</f>
        <v/>
      </c>
      <c r="V66" s="715" t="str">
        <f>IF(★Start初期設定!$X$5=V$3,集計元帳!$E69,"")</f>
        <v/>
      </c>
      <c r="W66" s="715" t="str">
        <f>IF(★Start初期設定!$X$5=W$3,集計元帳!$E69,"")</f>
        <v/>
      </c>
      <c r="X66" s="715">
        <f>IF(★Start初期設定!$X$5=X$3,集計元帳!$E69,"")</f>
        <v>0</v>
      </c>
      <c r="Y66" s="715" t="str">
        <f>IF(★Start初期設定!$X$5=Y$3,集計元帳!$E69,"")</f>
        <v/>
      </c>
      <c r="Z66" s="715" t="str">
        <f>IF(★Start初期設定!$X$5=Z$3,集計元帳!$E69,"")</f>
        <v/>
      </c>
      <c r="AA66" s="715" t="str">
        <f>IF(★Start初期設定!$X$5=AA$3,集計元帳!$E69,"")</f>
        <v/>
      </c>
      <c r="AB66" s="715" t="str">
        <f>IF(★Start初期設定!$X$5=AB$3,集計元帳!$E69,"")</f>
        <v/>
      </c>
      <c r="AC66" s="715" t="str">
        <f>IF(★Start初期設定!$X$5=AC$3,集計元帳!$E69,"")</f>
        <v/>
      </c>
      <c r="AD66" s="715" t="str">
        <f>IF(★Start初期設定!$X$5=AD$3,集計元帳!$E69,"")</f>
        <v/>
      </c>
      <c r="AE66" s="715" t="str">
        <f>IF(★Start初期設定!$X$5=AE$3,集計元帳!$E69,"")</f>
        <v/>
      </c>
      <c r="AF66" s="715" t="str">
        <f>IF(★Start初期設定!$X$5=AF$3,集計元帳!$E69,"")</f>
        <v/>
      </c>
      <c r="AG66" s="737">
        <f t="shared" si="8"/>
        <v>0</v>
      </c>
    </row>
    <row r="67" spans="1:33" ht="9" customHeight="1"/>
    <row r="68" spans="1:33" ht="12" customHeight="1"/>
    <row r="69" spans="1:33">
      <c r="A69" s="8"/>
      <c r="B69" s="709" t="s">
        <v>323</v>
      </c>
      <c r="C69" s="714"/>
      <c r="D69" s="711">
        <v>1</v>
      </c>
      <c r="E69" s="711">
        <v>2</v>
      </c>
      <c r="F69" s="711">
        <v>3</v>
      </c>
      <c r="G69" s="711">
        <v>4</v>
      </c>
      <c r="H69" s="711">
        <v>5</v>
      </c>
      <c r="I69" s="711">
        <v>6</v>
      </c>
      <c r="J69" s="711">
        <v>7</v>
      </c>
      <c r="K69" s="711">
        <v>8</v>
      </c>
      <c r="L69" s="711">
        <v>9</v>
      </c>
      <c r="M69" s="711">
        <v>10</v>
      </c>
      <c r="N69" s="711">
        <v>11</v>
      </c>
      <c r="O69" s="712" t="s">
        <v>309</v>
      </c>
      <c r="P69" s="709" t="s">
        <v>25</v>
      </c>
      <c r="Q69" s="723"/>
      <c r="R69" s="723"/>
      <c r="S69" s="709" t="s">
        <v>324</v>
      </c>
      <c r="T69" s="714"/>
      <c r="U69" s="711">
        <v>1</v>
      </c>
      <c r="V69" s="711">
        <v>2</v>
      </c>
      <c r="W69" s="711">
        <v>3</v>
      </c>
      <c r="X69" s="711">
        <v>4</v>
      </c>
      <c r="Y69" s="711">
        <v>5</v>
      </c>
      <c r="Z69" s="711">
        <v>6</v>
      </c>
      <c r="AA69" s="711">
        <v>7</v>
      </c>
      <c r="AB69" s="711">
        <v>8</v>
      </c>
      <c r="AC69" s="711">
        <v>9</v>
      </c>
      <c r="AD69" s="711">
        <v>10</v>
      </c>
      <c r="AE69" s="711">
        <v>11</v>
      </c>
      <c r="AF69" s="712" t="s">
        <v>309</v>
      </c>
      <c r="AG69" s="709" t="s">
        <v>25</v>
      </c>
    </row>
    <row r="70" spans="1:33" ht="13.5" customHeight="1">
      <c r="A70" s="8"/>
      <c r="B70" s="931" t="s">
        <v>320</v>
      </c>
      <c r="C70" s="724" t="str">
        <f>+C34</f>
        <v>賞　与</v>
      </c>
      <c r="D70" s="715" t="str">
        <f>IF(★Start初期設定!$X$5=D$33,賞与!$C$17,"")</f>
        <v/>
      </c>
      <c r="E70" s="715" t="str">
        <f>IF(★Start初期設定!$X$5=E$33,賞与!$C$17,"")</f>
        <v/>
      </c>
      <c r="F70" s="715" t="str">
        <f>IF(★Start初期設定!$X$5=F$33,賞与!$C$17,"")</f>
        <v/>
      </c>
      <c r="G70" s="715">
        <f>IF(★Start初期設定!$X$5=G$33,賞与!$C$17,"")</f>
        <v>0</v>
      </c>
      <c r="H70" s="715" t="str">
        <f>IF(★Start初期設定!$X$5=H$33,賞与!$C$17,"")</f>
        <v/>
      </c>
      <c r="I70" s="715" t="str">
        <f>IF(★Start初期設定!$X$5=I$33,賞与!$C$17,"")</f>
        <v/>
      </c>
      <c r="J70" s="715" t="str">
        <f>IF(★Start初期設定!$X$5=J$33,賞与!$C$17,"")</f>
        <v/>
      </c>
      <c r="K70" s="715" t="str">
        <f>IF(★Start初期設定!$X$5=K$33,賞与!$C$17,"")</f>
        <v/>
      </c>
      <c r="L70" s="715" t="str">
        <f>IF(★Start初期設定!$X$5=L$33,賞与!$C$17,"")</f>
        <v/>
      </c>
      <c r="M70" s="715" t="str">
        <f>IF(★Start初期設定!$X$5=M$33,賞与!$C$17,"")</f>
        <v/>
      </c>
      <c r="N70" s="715" t="str">
        <f>IF(★Start初期設定!$X$5=N$33,賞与!$C$17,"")</f>
        <v/>
      </c>
      <c r="O70" s="715" t="str">
        <f>IF(★Start初期設定!$X$5=O$33,賞与!$C$17,"")</f>
        <v/>
      </c>
      <c r="P70" s="716">
        <f t="shared" ref="P70:P77" si="9">SUM(D70:O70)</f>
        <v>0</v>
      </c>
      <c r="Q70" s="723"/>
      <c r="R70" s="723"/>
      <c r="S70" s="931" t="s">
        <v>320</v>
      </c>
      <c r="T70" s="724" t="str">
        <f t="shared" ref="T70:T77" si="10">+C70</f>
        <v>賞　与</v>
      </c>
      <c r="U70" s="715" t="str">
        <f>IF(★Start初期設定!$X$5=U$33,賞与!$C$18,"")</f>
        <v/>
      </c>
      <c r="V70" s="715" t="str">
        <f>IF(★Start初期設定!$X$5=V$33,賞与!$C$18,"")</f>
        <v/>
      </c>
      <c r="W70" s="715" t="str">
        <f>IF(★Start初期設定!$X$5=W$33,賞与!$C$18,"")</f>
        <v/>
      </c>
      <c r="X70" s="715">
        <f>IF(★Start初期設定!$X$5=X$33,賞与!$C$18,"")</f>
        <v>0</v>
      </c>
      <c r="Y70" s="715" t="str">
        <f>IF(★Start初期設定!$X$5=Y$33,賞与!$C$18,"")</f>
        <v/>
      </c>
      <c r="Z70" s="715" t="str">
        <f>IF(★Start初期設定!$X$5=Z$33,賞与!$C$18,"")</f>
        <v/>
      </c>
      <c r="AA70" s="715" t="str">
        <f>IF(★Start初期設定!$X$5=AA$33,賞与!$C$18,"")</f>
        <v/>
      </c>
      <c r="AB70" s="715" t="str">
        <f>IF(★Start初期設定!$X$5=AB$33,賞与!$C$18,"")</f>
        <v/>
      </c>
      <c r="AC70" s="715" t="str">
        <f>IF(★Start初期設定!$X$5=AC$33,賞与!$C$18,"")</f>
        <v/>
      </c>
      <c r="AD70" s="715" t="str">
        <f>IF(★Start初期設定!$X$5=AD$33,賞与!$C$18,"")</f>
        <v/>
      </c>
      <c r="AE70" s="715" t="str">
        <f>IF(★Start初期設定!$X$5=AE$33,賞与!$C$18,"")</f>
        <v/>
      </c>
      <c r="AF70" s="715" t="str">
        <f>IF(★Start初期設定!$X$5=AF$33,賞与!$C$18,"")</f>
        <v/>
      </c>
      <c r="AG70" s="716">
        <f t="shared" ref="AG70:AG77" si="11">SUM(U70:AF70)</f>
        <v>0</v>
      </c>
    </row>
    <row r="71" spans="1:33">
      <c r="A71" s="8"/>
      <c r="B71" s="932"/>
      <c r="C71" s="724" t="str">
        <f t="shared" ref="C71:C77" si="12">+C35</f>
        <v>諸手当</v>
      </c>
      <c r="D71" s="715" t="str">
        <f>IF(★Start初期設定!$X$5=D$33,賞与!$D$17,"")</f>
        <v/>
      </c>
      <c r="E71" s="715" t="str">
        <f>IF(★Start初期設定!$X$5=E$33,賞与!$D$17,"")</f>
        <v/>
      </c>
      <c r="F71" s="715" t="str">
        <f>IF(★Start初期設定!$X$5=F$33,賞与!$D$17,"")</f>
        <v/>
      </c>
      <c r="G71" s="715">
        <f>IF(★Start初期設定!$X$5=G$33,賞与!$D$17,"")</f>
        <v>0</v>
      </c>
      <c r="H71" s="715" t="str">
        <f>IF(★Start初期設定!$X$5=H$33,賞与!$D$17,"")</f>
        <v/>
      </c>
      <c r="I71" s="715" t="str">
        <f>IF(★Start初期設定!$X$5=I$33,賞与!$D$17,"")</f>
        <v/>
      </c>
      <c r="J71" s="715" t="str">
        <f>IF(★Start初期設定!$X$5=J$33,賞与!$D$17,"")</f>
        <v/>
      </c>
      <c r="K71" s="715" t="str">
        <f>IF(★Start初期設定!$X$5=K$33,賞与!$D$17,"")</f>
        <v/>
      </c>
      <c r="L71" s="715" t="str">
        <f>IF(★Start初期設定!$X$5=L$33,賞与!$D$17,"")</f>
        <v/>
      </c>
      <c r="M71" s="715" t="str">
        <f>IF(★Start初期設定!$X$5=M$33,賞与!$D$17,"")</f>
        <v/>
      </c>
      <c r="N71" s="715" t="str">
        <f>IF(★Start初期設定!$X$5=N$33,賞与!$D$17,"")</f>
        <v/>
      </c>
      <c r="O71" s="715" t="str">
        <f>IF(★Start初期設定!$X$5=O$33,賞与!$D$17,"")</f>
        <v/>
      </c>
      <c r="P71" s="716">
        <f t="shared" si="9"/>
        <v>0</v>
      </c>
      <c r="Q71" s="723"/>
      <c r="R71" s="723"/>
      <c r="S71" s="932"/>
      <c r="T71" s="724" t="str">
        <f t="shared" si="10"/>
        <v>諸手当</v>
      </c>
      <c r="U71" s="715" t="str">
        <f>IF(★Start初期設定!$X$5=U$33,賞与!$D$18,"")</f>
        <v/>
      </c>
      <c r="V71" s="715" t="str">
        <f>IF(★Start初期設定!$X$5=V$33,賞与!$D$18,"")</f>
        <v/>
      </c>
      <c r="W71" s="715" t="str">
        <f>IF(★Start初期設定!$X$5=W$33,賞与!$D$18,"")</f>
        <v/>
      </c>
      <c r="X71" s="715">
        <f>IF(★Start初期設定!$X$5=X$33,賞与!$D$18,"")</f>
        <v>0</v>
      </c>
      <c r="Y71" s="715" t="str">
        <f>IF(★Start初期設定!$X$5=Y$33,賞与!$D$18,"")</f>
        <v/>
      </c>
      <c r="Z71" s="715" t="str">
        <f>IF(★Start初期設定!$X$5=Z$33,賞与!$D$18,"")</f>
        <v/>
      </c>
      <c r="AA71" s="715" t="str">
        <f>IF(★Start初期設定!$X$5=AA$33,賞与!$D$18,"")</f>
        <v/>
      </c>
      <c r="AB71" s="715" t="str">
        <f>IF(★Start初期設定!$X$5=AB$33,賞与!$D$18,"")</f>
        <v/>
      </c>
      <c r="AC71" s="715" t="str">
        <f>IF(★Start初期設定!$X$5=AC$33,賞与!$D$18,"")</f>
        <v/>
      </c>
      <c r="AD71" s="715" t="str">
        <f>IF(★Start初期設定!$X$5=AD$33,賞与!$D$18,"")</f>
        <v/>
      </c>
      <c r="AE71" s="715" t="str">
        <f>IF(★Start初期設定!$X$5=AE$33,賞与!$D$18,"")</f>
        <v/>
      </c>
      <c r="AF71" s="715" t="str">
        <f>IF(★Start初期設定!$X$5=AF$33,賞与!$D$18,"")</f>
        <v/>
      </c>
      <c r="AG71" s="716">
        <f t="shared" si="11"/>
        <v>0</v>
      </c>
    </row>
    <row r="72" spans="1:33">
      <c r="A72" s="8"/>
      <c r="B72" s="933"/>
      <c r="C72" s="724" t="str">
        <f t="shared" si="12"/>
        <v>支給金額</v>
      </c>
      <c r="D72" s="715" t="str">
        <f>IF(★Start初期設定!$X$5=D$33,賞与!$E$17,"")</f>
        <v/>
      </c>
      <c r="E72" s="715" t="str">
        <f>IF(★Start初期設定!$X$5=E$33,賞与!$E$17,"")</f>
        <v/>
      </c>
      <c r="F72" s="715" t="str">
        <f>IF(★Start初期設定!$X$5=F$33,賞与!$E$17,"")</f>
        <v/>
      </c>
      <c r="G72" s="715">
        <f>IF(★Start初期設定!$X$5=G$33,賞与!$E$17,"")</f>
        <v>0</v>
      </c>
      <c r="H72" s="715" t="str">
        <f>IF(★Start初期設定!$X$5=H$33,賞与!$E$17,"")</f>
        <v/>
      </c>
      <c r="I72" s="715" t="str">
        <f>IF(★Start初期設定!$X$5=I$33,賞与!$E$17,"")</f>
        <v/>
      </c>
      <c r="J72" s="715" t="str">
        <f>IF(★Start初期設定!$X$5=J$33,賞与!$E$17,"")</f>
        <v/>
      </c>
      <c r="K72" s="715" t="str">
        <f>IF(★Start初期設定!$X$5=K$33,賞与!$E$17,"")</f>
        <v/>
      </c>
      <c r="L72" s="715" t="str">
        <f>IF(★Start初期設定!$X$5=L$33,賞与!$E$17,"")</f>
        <v/>
      </c>
      <c r="M72" s="715" t="str">
        <f>IF(★Start初期設定!$X$5=M$33,賞与!$E$17,"")</f>
        <v/>
      </c>
      <c r="N72" s="715" t="str">
        <f>IF(★Start初期設定!$X$5=N$33,賞与!$E$17,"")</f>
        <v/>
      </c>
      <c r="O72" s="715" t="str">
        <f>IF(★Start初期設定!$X$5=O$33,賞与!$E$17,"")</f>
        <v/>
      </c>
      <c r="P72" s="716">
        <f t="shared" si="9"/>
        <v>0</v>
      </c>
      <c r="Q72" s="723"/>
      <c r="R72" s="723"/>
      <c r="S72" s="933"/>
      <c r="T72" s="724" t="str">
        <f t="shared" si="10"/>
        <v>支給金額</v>
      </c>
      <c r="U72" s="715" t="str">
        <f>IF(★Start初期設定!$X$5=U$33,賞与!$E$18,"")</f>
        <v/>
      </c>
      <c r="V72" s="715" t="str">
        <f>IF(★Start初期設定!$X$5=V$33,賞与!$E$18,"")</f>
        <v/>
      </c>
      <c r="W72" s="715" t="str">
        <f>IF(★Start初期設定!$X$5=W$33,賞与!$E$18,"")</f>
        <v/>
      </c>
      <c r="X72" s="715">
        <f>IF(★Start初期設定!$X$5=X$33,賞与!$E$18,"")</f>
        <v>0</v>
      </c>
      <c r="Y72" s="715" t="str">
        <f>IF(★Start初期設定!$X$5=Y$33,賞与!$E$18,"")</f>
        <v/>
      </c>
      <c r="Z72" s="715" t="str">
        <f>IF(★Start初期設定!$X$5=Z$33,賞与!$E$18,"")</f>
        <v/>
      </c>
      <c r="AA72" s="715" t="str">
        <f>IF(★Start初期設定!$X$5=AA$33,賞与!$E$18,"")</f>
        <v/>
      </c>
      <c r="AB72" s="715" t="str">
        <f>IF(★Start初期設定!$X$5=AB$33,賞与!$E$18,"")</f>
        <v/>
      </c>
      <c r="AC72" s="715" t="str">
        <f>IF(★Start初期設定!$X$5=AC$33,賞与!$E$18,"")</f>
        <v/>
      </c>
      <c r="AD72" s="715" t="str">
        <f>IF(★Start初期設定!$X$5=AD$33,賞与!$E$18,"")</f>
        <v/>
      </c>
      <c r="AE72" s="715" t="str">
        <f>IF(★Start初期設定!$X$5=AE$33,賞与!$E$18,"")</f>
        <v/>
      </c>
      <c r="AF72" s="715" t="str">
        <f>IF(★Start初期設定!$X$5=AF$33,賞与!$E$18,"")</f>
        <v/>
      </c>
      <c r="AG72" s="716">
        <f t="shared" si="11"/>
        <v>0</v>
      </c>
    </row>
    <row r="73" spans="1:33" ht="13.5" customHeight="1">
      <c r="A73" s="8"/>
      <c r="B73" s="931" t="s">
        <v>321</v>
      </c>
      <c r="C73" s="724" t="str">
        <f t="shared" si="12"/>
        <v>健康保険</v>
      </c>
      <c r="D73" s="715" t="str">
        <f>IF(★Start初期設定!$X$5=D$33,賞与!$F$17,"")</f>
        <v/>
      </c>
      <c r="E73" s="715" t="str">
        <f>IF(★Start初期設定!$X$5=E$33,賞与!$F$17,"")</f>
        <v/>
      </c>
      <c r="F73" s="715" t="str">
        <f>IF(★Start初期設定!$X$5=F$33,賞与!$F$17,"")</f>
        <v/>
      </c>
      <c r="G73" s="715">
        <f>IF(★Start初期設定!$X$5=G$33,賞与!$F$17,"")</f>
        <v>0</v>
      </c>
      <c r="H73" s="715" t="str">
        <f>IF(★Start初期設定!$X$5=H$33,賞与!$F$17,"")</f>
        <v/>
      </c>
      <c r="I73" s="715" t="str">
        <f>IF(★Start初期設定!$X$5=I$33,賞与!$F$17,"")</f>
        <v/>
      </c>
      <c r="J73" s="715" t="str">
        <f>IF(★Start初期設定!$X$5=J$33,賞与!$F$17,"")</f>
        <v/>
      </c>
      <c r="K73" s="715" t="str">
        <f>IF(★Start初期設定!$X$5=K$33,賞与!$F$17,"")</f>
        <v/>
      </c>
      <c r="L73" s="715" t="str">
        <f>IF(★Start初期設定!$X$5=L$33,賞与!$F$17,"")</f>
        <v/>
      </c>
      <c r="M73" s="715" t="str">
        <f>IF(★Start初期設定!$X$5=M$33,賞与!$F$17,"")</f>
        <v/>
      </c>
      <c r="N73" s="715" t="str">
        <f>IF(★Start初期設定!$X$5=N$33,賞与!$F$17,"")</f>
        <v/>
      </c>
      <c r="O73" s="715" t="str">
        <f>IF(★Start初期設定!$X$5=O$33,賞与!$F$17,"")</f>
        <v/>
      </c>
      <c r="P73" s="716">
        <f t="shared" si="9"/>
        <v>0</v>
      </c>
      <c r="Q73" s="723"/>
      <c r="R73" s="723"/>
      <c r="S73" s="931" t="s">
        <v>321</v>
      </c>
      <c r="T73" s="724" t="str">
        <f t="shared" si="10"/>
        <v>健康保険</v>
      </c>
      <c r="U73" s="715" t="str">
        <f>IF(★Start初期設定!$X$5=U$33,賞与!$F$18,"")</f>
        <v/>
      </c>
      <c r="V73" s="715" t="str">
        <f>IF(★Start初期設定!$X$5=V$33,賞与!$F$18,"")</f>
        <v/>
      </c>
      <c r="W73" s="715" t="str">
        <f>IF(★Start初期設定!$X$5=W$33,賞与!$F$18,"")</f>
        <v/>
      </c>
      <c r="X73" s="715">
        <f>IF(★Start初期設定!$X$5=X$33,賞与!$F$18,"")</f>
        <v>0</v>
      </c>
      <c r="Y73" s="715" t="str">
        <f>IF(★Start初期設定!$X$5=Y$33,賞与!$F$18,"")</f>
        <v/>
      </c>
      <c r="Z73" s="715" t="str">
        <f>IF(★Start初期設定!$X$5=Z$33,賞与!$F$18,"")</f>
        <v/>
      </c>
      <c r="AA73" s="715" t="str">
        <f>IF(★Start初期設定!$X$5=AA$33,賞与!$F$18,"")</f>
        <v/>
      </c>
      <c r="AB73" s="715" t="str">
        <f>IF(★Start初期設定!$X$5=AB$33,賞与!$F$18,"")</f>
        <v/>
      </c>
      <c r="AC73" s="715" t="str">
        <f>IF(★Start初期設定!$X$5=AC$33,賞与!$F$18,"")</f>
        <v/>
      </c>
      <c r="AD73" s="715" t="str">
        <f>IF(★Start初期設定!$X$5=AD$33,賞与!$F$18,"")</f>
        <v/>
      </c>
      <c r="AE73" s="715" t="str">
        <f>IF(★Start初期設定!$X$5=AE$33,賞与!$F$18,"")</f>
        <v/>
      </c>
      <c r="AF73" s="715" t="str">
        <f>IF(★Start初期設定!$X$5=AF$33,賞与!$F$18,"")</f>
        <v/>
      </c>
      <c r="AG73" s="716">
        <f t="shared" si="11"/>
        <v>0</v>
      </c>
    </row>
    <row r="74" spans="1:33">
      <c r="A74" s="8"/>
      <c r="B74" s="932"/>
      <c r="C74" s="724" t="str">
        <f t="shared" si="12"/>
        <v>厚生年金</v>
      </c>
      <c r="D74" s="715" t="str">
        <f>IF(★Start初期設定!$X$5=D$33,賞与!$G$17,"")</f>
        <v/>
      </c>
      <c r="E74" s="715" t="str">
        <f>IF(★Start初期設定!$X$5=E$33,賞与!$G$17,"")</f>
        <v/>
      </c>
      <c r="F74" s="715" t="str">
        <f>IF(★Start初期設定!$X$5=F$33,賞与!$G$17,"")</f>
        <v/>
      </c>
      <c r="G74" s="715">
        <f>IF(★Start初期設定!$X$5=G$33,賞与!$G$17,"")</f>
        <v>0</v>
      </c>
      <c r="H74" s="715" t="str">
        <f>IF(★Start初期設定!$X$5=H$33,賞与!$G$17,"")</f>
        <v/>
      </c>
      <c r="I74" s="715" t="str">
        <f>IF(★Start初期設定!$X$5=I$33,賞与!$G$17,"")</f>
        <v/>
      </c>
      <c r="J74" s="715" t="str">
        <f>IF(★Start初期設定!$X$5=J$33,賞与!$G$17,"")</f>
        <v/>
      </c>
      <c r="K74" s="715" t="str">
        <f>IF(★Start初期設定!$X$5=K$33,賞与!$G$17,"")</f>
        <v/>
      </c>
      <c r="L74" s="715" t="str">
        <f>IF(★Start初期設定!$X$5=L$33,賞与!$G$17,"")</f>
        <v/>
      </c>
      <c r="M74" s="715" t="str">
        <f>IF(★Start初期設定!$X$5=M$33,賞与!$G$17,"")</f>
        <v/>
      </c>
      <c r="N74" s="715" t="str">
        <f>IF(★Start初期設定!$X$5=N$33,賞与!$G$17,"")</f>
        <v/>
      </c>
      <c r="O74" s="715" t="str">
        <f>IF(★Start初期設定!$X$5=O$33,賞与!$G$17,"")</f>
        <v/>
      </c>
      <c r="P74" s="716">
        <f t="shared" si="9"/>
        <v>0</v>
      </c>
      <c r="Q74" s="723"/>
      <c r="R74" s="723"/>
      <c r="S74" s="932"/>
      <c r="T74" s="724" t="str">
        <f t="shared" si="10"/>
        <v>厚生年金</v>
      </c>
      <c r="U74" s="715" t="str">
        <f>IF(★Start初期設定!$X$5=U$33,賞与!$G$18,"")</f>
        <v/>
      </c>
      <c r="V74" s="715" t="str">
        <f>IF(★Start初期設定!$X$5=V$33,賞与!$G$18,"")</f>
        <v/>
      </c>
      <c r="W74" s="715" t="str">
        <f>IF(★Start初期設定!$X$5=W$33,賞与!$G$18,"")</f>
        <v/>
      </c>
      <c r="X74" s="715">
        <f>IF(★Start初期設定!$X$5=X$33,賞与!$G$18,"")</f>
        <v>0</v>
      </c>
      <c r="Y74" s="715" t="str">
        <f>IF(★Start初期設定!$X$5=Y$33,賞与!$G$18,"")</f>
        <v/>
      </c>
      <c r="Z74" s="715" t="str">
        <f>IF(★Start初期設定!$X$5=Z$33,賞与!$G$18,"")</f>
        <v/>
      </c>
      <c r="AA74" s="715" t="str">
        <f>IF(★Start初期設定!$X$5=AA$33,賞与!$G$18,"")</f>
        <v/>
      </c>
      <c r="AB74" s="715" t="str">
        <f>IF(★Start初期設定!$X$5=AB$33,賞与!$G$18,"")</f>
        <v/>
      </c>
      <c r="AC74" s="715" t="str">
        <f>IF(★Start初期設定!$X$5=AC$33,賞与!$G$18,"")</f>
        <v/>
      </c>
      <c r="AD74" s="715" t="str">
        <f>IF(★Start初期設定!$X$5=AD$33,賞与!$G$18,"")</f>
        <v/>
      </c>
      <c r="AE74" s="715" t="str">
        <f>IF(★Start初期設定!$X$5=AE$33,賞与!$G$18,"")</f>
        <v/>
      </c>
      <c r="AF74" s="715" t="str">
        <f>IF(★Start初期設定!$X$5=AF$33,賞与!$G$18,"")</f>
        <v/>
      </c>
      <c r="AG74" s="716">
        <f t="shared" si="11"/>
        <v>0</v>
      </c>
    </row>
    <row r="75" spans="1:33">
      <c r="A75" s="8"/>
      <c r="B75" s="932"/>
      <c r="C75" s="724" t="str">
        <f t="shared" si="12"/>
        <v>所得税</v>
      </c>
      <c r="D75" s="715" t="str">
        <f>IF(★Start初期設定!$X$5=D$33,賞与!$H$17,"")</f>
        <v/>
      </c>
      <c r="E75" s="715" t="str">
        <f>IF(★Start初期設定!$X$5=E$33,賞与!$H$17,"")</f>
        <v/>
      </c>
      <c r="F75" s="715" t="str">
        <f>IF(★Start初期設定!$X$5=F$33,賞与!$H$17,"")</f>
        <v/>
      </c>
      <c r="G75" s="715">
        <f>IF(★Start初期設定!$X$5=G$33,賞与!$H$17,"")</f>
        <v>0</v>
      </c>
      <c r="H75" s="715" t="str">
        <f>IF(★Start初期設定!$X$5=H$33,賞与!$H$17,"")</f>
        <v/>
      </c>
      <c r="I75" s="715" t="str">
        <f>IF(★Start初期設定!$X$5=I$33,賞与!$H$17,"")</f>
        <v/>
      </c>
      <c r="J75" s="715" t="str">
        <f>IF(★Start初期設定!$X$5=J$33,賞与!$H$17,"")</f>
        <v/>
      </c>
      <c r="K75" s="715" t="str">
        <f>IF(★Start初期設定!$X$5=K$33,賞与!$H$17,"")</f>
        <v/>
      </c>
      <c r="L75" s="715" t="str">
        <f>IF(★Start初期設定!$X$5=L$33,賞与!$H$17,"")</f>
        <v/>
      </c>
      <c r="M75" s="715" t="str">
        <f>IF(★Start初期設定!$X$5=M$33,賞与!$H$17,"")</f>
        <v/>
      </c>
      <c r="N75" s="715" t="str">
        <f>IF(★Start初期設定!$X$5=N$33,賞与!$H$17,"")</f>
        <v/>
      </c>
      <c r="O75" s="715" t="str">
        <f>IF(★Start初期設定!$X$5=O$33,賞与!$H$17,"")</f>
        <v/>
      </c>
      <c r="P75" s="716">
        <f t="shared" si="9"/>
        <v>0</v>
      </c>
      <c r="Q75" s="723"/>
      <c r="R75" s="723"/>
      <c r="S75" s="932"/>
      <c r="T75" s="724" t="str">
        <f t="shared" si="10"/>
        <v>所得税</v>
      </c>
      <c r="U75" s="715" t="str">
        <f>IF(★Start初期設定!$X$5=U$33,賞与!$H$18,"")</f>
        <v/>
      </c>
      <c r="V75" s="715" t="str">
        <f>IF(★Start初期設定!$X$5=V$33,賞与!$H$18,"")</f>
        <v/>
      </c>
      <c r="W75" s="715" t="str">
        <f>IF(★Start初期設定!$X$5=W$33,賞与!$H$18,"")</f>
        <v/>
      </c>
      <c r="X75" s="715">
        <f>IF(★Start初期設定!$X$5=X$33,賞与!$H$18,"")</f>
        <v>0</v>
      </c>
      <c r="Y75" s="715" t="str">
        <f>IF(★Start初期設定!$X$5=Y$33,賞与!$H$18,"")</f>
        <v/>
      </c>
      <c r="Z75" s="715" t="str">
        <f>IF(★Start初期設定!$X$5=Z$33,賞与!$H$18,"")</f>
        <v/>
      </c>
      <c r="AA75" s="715" t="str">
        <f>IF(★Start初期設定!$X$5=AA$33,賞与!$H$18,"")</f>
        <v/>
      </c>
      <c r="AB75" s="715" t="str">
        <f>IF(★Start初期設定!$X$5=AB$33,賞与!$H$18,"")</f>
        <v/>
      </c>
      <c r="AC75" s="715" t="str">
        <f>IF(★Start初期設定!$X$5=AC$33,賞与!$H$18,"")</f>
        <v/>
      </c>
      <c r="AD75" s="715" t="str">
        <f>IF(★Start初期設定!$X$5=AD$33,賞与!$H$18,"")</f>
        <v/>
      </c>
      <c r="AE75" s="715" t="str">
        <f>IF(★Start初期設定!$X$5=AE$33,賞与!$H$18,"")</f>
        <v/>
      </c>
      <c r="AF75" s="715" t="str">
        <f>IF(★Start初期設定!$X$5=AF$33,賞与!$H$18,"")</f>
        <v/>
      </c>
      <c r="AG75" s="716">
        <f t="shared" si="11"/>
        <v>0</v>
      </c>
    </row>
    <row r="76" spans="1:33">
      <c r="A76" s="8"/>
      <c r="B76" s="933"/>
      <c r="C76" s="724">
        <f t="shared" si="12"/>
        <v>0</v>
      </c>
      <c r="D76" s="715" t="str">
        <f>IF(★Start初期設定!$X$5=D$33,賞与!$I$17,"")</f>
        <v/>
      </c>
      <c r="E76" s="715" t="str">
        <f>IF(★Start初期設定!$X$5=E$33,賞与!$I$17,"")</f>
        <v/>
      </c>
      <c r="F76" s="715" t="str">
        <f>IF(★Start初期設定!$X$5=F$33,賞与!$I$17,"")</f>
        <v/>
      </c>
      <c r="G76" s="715">
        <f>IF(★Start初期設定!$X$5=G$33,賞与!$I$17,"")</f>
        <v>0</v>
      </c>
      <c r="H76" s="715" t="str">
        <f>IF(★Start初期設定!$X$5=H$33,賞与!$I$17,"")</f>
        <v/>
      </c>
      <c r="I76" s="715" t="str">
        <f>IF(★Start初期設定!$X$5=I$33,賞与!$I$17,"")</f>
        <v/>
      </c>
      <c r="J76" s="715" t="str">
        <f>IF(★Start初期設定!$X$5=J$33,賞与!$I$17,"")</f>
        <v/>
      </c>
      <c r="K76" s="715" t="str">
        <f>IF(★Start初期設定!$X$5=K$33,賞与!$I$17,"")</f>
        <v/>
      </c>
      <c r="L76" s="715" t="str">
        <f>IF(★Start初期設定!$X$5=L$33,賞与!$I$17,"")</f>
        <v/>
      </c>
      <c r="M76" s="715" t="str">
        <f>IF(★Start初期設定!$X$5=M$33,賞与!$I$17,"")</f>
        <v/>
      </c>
      <c r="N76" s="715" t="str">
        <f>IF(★Start初期設定!$X$5=N$33,賞与!$I$17,"")</f>
        <v/>
      </c>
      <c r="O76" s="715" t="str">
        <f>IF(★Start初期設定!$X$5=O$33,賞与!$I$17,"")</f>
        <v/>
      </c>
      <c r="P76" s="716">
        <f t="shared" si="9"/>
        <v>0</v>
      </c>
      <c r="Q76" s="723"/>
      <c r="R76" s="723"/>
      <c r="S76" s="933"/>
      <c r="T76" s="724">
        <f t="shared" si="10"/>
        <v>0</v>
      </c>
      <c r="U76" s="715" t="str">
        <f>IF(★Start初期設定!$X$5=U$33,賞与!$I$18,"")</f>
        <v/>
      </c>
      <c r="V76" s="715" t="str">
        <f>IF(★Start初期設定!$X$5=V$33,賞与!$I$18,"")</f>
        <v/>
      </c>
      <c r="W76" s="715" t="str">
        <f>IF(★Start初期設定!$X$5=W$33,賞与!$I$18,"")</f>
        <v/>
      </c>
      <c r="X76" s="715">
        <f>IF(★Start初期設定!$X$5=X$33,賞与!$I$18,"")</f>
        <v>0</v>
      </c>
      <c r="Y76" s="715" t="str">
        <f>IF(★Start初期設定!$X$5=Y$33,賞与!$I$18,"")</f>
        <v/>
      </c>
      <c r="Z76" s="715" t="str">
        <f>IF(★Start初期設定!$X$5=Z$33,賞与!$I$18,"")</f>
        <v/>
      </c>
      <c r="AA76" s="715" t="str">
        <f>IF(★Start初期設定!$X$5=AA$33,賞与!$I$18,"")</f>
        <v/>
      </c>
      <c r="AB76" s="715" t="str">
        <f>IF(★Start初期設定!$X$5=AB$33,賞与!$I$18,"")</f>
        <v/>
      </c>
      <c r="AC76" s="715" t="str">
        <f>IF(★Start初期設定!$X$5=AC$33,賞与!$I$18,"")</f>
        <v/>
      </c>
      <c r="AD76" s="715" t="str">
        <f>IF(★Start初期設定!$X$5=AD$33,賞与!$I$18,"")</f>
        <v/>
      </c>
      <c r="AE76" s="715" t="str">
        <f>IF(★Start初期設定!$X$5=AE$33,賞与!$I$18,"")</f>
        <v/>
      </c>
      <c r="AF76" s="715" t="str">
        <f>IF(★Start初期設定!$X$5=AF$33,賞与!$I$18,"")</f>
        <v/>
      </c>
      <c r="AG76" s="716">
        <f t="shared" si="11"/>
        <v>0</v>
      </c>
    </row>
    <row r="77" spans="1:33">
      <c r="A77" s="8"/>
      <c r="B77" s="725"/>
      <c r="C77" s="741" t="str">
        <f t="shared" si="12"/>
        <v>支給金額</v>
      </c>
      <c r="D77" s="715" t="str">
        <f>IF(★Start初期設定!$X$5=D$33,賞与!$J$17,"")</f>
        <v/>
      </c>
      <c r="E77" s="715" t="str">
        <f>IF(★Start初期設定!$X$5=E$33,賞与!$J$17,"")</f>
        <v/>
      </c>
      <c r="F77" s="715" t="str">
        <f>IF(★Start初期設定!$X$5=F$33,賞与!$J$17,"")</f>
        <v/>
      </c>
      <c r="G77" s="715">
        <f>IF(★Start初期設定!$X$5=G$33,賞与!$J$17,"")</f>
        <v>0</v>
      </c>
      <c r="H77" s="715" t="str">
        <f>IF(★Start初期設定!$X$5=H$33,賞与!$J$17,"")</f>
        <v/>
      </c>
      <c r="I77" s="715" t="str">
        <f>IF(★Start初期設定!$X$5=I$33,賞与!$J$17,"")</f>
        <v/>
      </c>
      <c r="J77" s="715" t="str">
        <f>IF(★Start初期設定!$X$5=J$33,賞与!$J$17,"")</f>
        <v/>
      </c>
      <c r="K77" s="715" t="str">
        <f>IF(★Start初期設定!$X$5=K$33,賞与!$J$17,"")</f>
        <v/>
      </c>
      <c r="L77" s="715" t="str">
        <f>IF(★Start初期設定!$X$5=L$33,賞与!$J$17,"")</f>
        <v/>
      </c>
      <c r="M77" s="715" t="str">
        <f>IF(★Start初期設定!$X$5=M$33,賞与!$J$17,"")</f>
        <v/>
      </c>
      <c r="N77" s="715" t="str">
        <f>IF(★Start初期設定!$X$5=N$33,賞与!$J$17,"")</f>
        <v/>
      </c>
      <c r="O77" s="715" t="str">
        <f>IF(★Start初期設定!$X$5=O$33,賞与!$J$17,"")</f>
        <v/>
      </c>
      <c r="P77" s="716">
        <f t="shared" si="9"/>
        <v>0</v>
      </c>
      <c r="Q77" s="723"/>
      <c r="R77" s="723"/>
      <c r="S77" s="725"/>
      <c r="T77" s="741" t="str">
        <f t="shared" si="10"/>
        <v>支給金額</v>
      </c>
      <c r="U77" s="715" t="str">
        <f>IF(★Start初期設定!$X$5=U$33,賞与!$J$18,"")</f>
        <v/>
      </c>
      <c r="V77" s="715" t="str">
        <f>IF(★Start初期設定!$X$5=V$33,賞与!$J$18,"")</f>
        <v/>
      </c>
      <c r="W77" s="715" t="str">
        <f>IF(★Start初期設定!$X$5=W$33,賞与!$J$18,"")</f>
        <v/>
      </c>
      <c r="X77" s="715">
        <f>IF(★Start初期設定!$X$5=X$33,賞与!$J$18,"")</f>
        <v>0</v>
      </c>
      <c r="Y77" s="715" t="str">
        <f>IF(★Start初期設定!$X$5=Y$33,賞与!$J$18,"")</f>
        <v/>
      </c>
      <c r="Z77" s="715" t="str">
        <f>IF(★Start初期設定!$X$5=Z$33,賞与!$J$18,"")</f>
        <v/>
      </c>
      <c r="AA77" s="715" t="str">
        <f>IF(★Start初期設定!$X$5=AA$33,賞与!$J$18,"")</f>
        <v/>
      </c>
      <c r="AB77" s="715" t="str">
        <f>IF(★Start初期設定!$X$5=AB$33,賞与!$J$18,"")</f>
        <v/>
      </c>
      <c r="AC77" s="715" t="str">
        <f>IF(★Start初期設定!$X$5=AC$33,賞与!$J$18,"")</f>
        <v/>
      </c>
      <c r="AD77" s="715" t="str">
        <f>IF(★Start初期設定!$X$5=AD$33,賞与!$J$18,"")</f>
        <v/>
      </c>
      <c r="AE77" s="715" t="str">
        <f>IF(★Start初期設定!$X$5=AE$33,賞与!$J$18,"")</f>
        <v/>
      </c>
      <c r="AF77" s="715" t="str">
        <f>IF(★Start初期設定!$X$5=AF$33,賞与!$J$18,"")</f>
        <v/>
      </c>
      <c r="AG77" s="716">
        <f t="shared" si="11"/>
        <v>0</v>
      </c>
    </row>
  </sheetData>
  <mergeCells count="21">
    <mergeCell ref="B73:B76"/>
    <mergeCell ref="S73:S76"/>
    <mergeCell ref="B56:B64"/>
    <mergeCell ref="S56:S65"/>
    <mergeCell ref="B66:C66"/>
    <mergeCell ref="S66:T66"/>
    <mergeCell ref="B70:B72"/>
    <mergeCell ref="S70:S72"/>
    <mergeCell ref="B46:B55"/>
    <mergeCell ref="S46:S55"/>
    <mergeCell ref="A1:C1"/>
    <mergeCell ref="B4:B19"/>
    <mergeCell ref="S4:S19"/>
    <mergeCell ref="B20:B29"/>
    <mergeCell ref="S20:S29"/>
    <mergeCell ref="S30:T30"/>
    <mergeCell ref="B34:B36"/>
    <mergeCell ref="S34:S36"/>
    <mergeCell ref="B37:B40"/>
    <mergeCell ref="S37:S40"/>
    <mergeCell ref="S41:T41"/>
  </mergeCells>
  <phoneticPr fontId="3"/>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説明ほか</vt:lpstr>
      <vt:lpstr>賞与</vt:lpstr>
      <vt:lpstr>社員支払明細書</vt:lpstr>
      <vt:lpstr>時給社員支払明細書</vt:lpstr>
      <vt:lpstr>★Start初期設定</vt:lpstr>
      <vt:lpstr>集計元帳</vt:lpstr>
      <vt:lpstr>時給社員A</vt:lpstr>
      <vt:lpstr>時給社員B</vt:lpstr>
      <vt:lpstr>年末調整用集計</vt:lpstr>
      <vt:lpstr>年調原本</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 kooji hirano</cp:lastModifiedBy>
  <cp:lastPrinted>2006-12-05T22:24:19Z</cp:lastPrinted>
  <dcterms:created xsi:type="dcterms:W3CDTF">2003-02-21T06:53:29Z</dcterms:created>
  <dcterms:modified xsi:type="dcterms:W3CDTF">2013-12-06T04:32:19Z</dcterms:modified>
</cp:coreProperties>
</file>